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Jimit\Desktop\"/>
    </mc:Choice>
  </mc:AlternateContent>
  <xr:revisionPtr revIDLastSave="0" documentId="13_ncr:1_{698DF767-36D6-4AD5-83C0-632F58850FB9}" xr6:coauthVersionLast="47" xr6:coauthVersionMax="47" xr10:uidLastSave="{00000000-0000-0000-0000-000000000000}"/>
  <bookViews>
    <workbookView xWindow="-108" yWindow="-108" windowWidth="23256" windowHeight="12456" tabRatio="667" activeTab="4" xr2:uid="{00000000-000D-0000-FFFF-FFFF00000000}"/>
  </bookViews>
  <sheets>
    <sheet name="Summary" sheetId="1" r:id="rId1"/>
    <sheet name="Income Statement" sheetId="2" r:id="rId2"/>
    <sheet name="Balance Sheet" sheetId="3" r:id="rId3"/>
    <sheet name="Cash Flow" sheetId="4" r:id="rId4"/>
    <sheet name="DCF and Comps" sheetId="5" r:id="rId5"/>
    <sheet name="PAT Scenarios" sheetId="7" r:id="rId6"/>
    <sheet name="DCF backend data" sheetId="6" r:id="rId7"/>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1438" i="6" l="1"/>
  <c r="X1438" i="6"/>
  <c r="T1438" i="6"/>
  <c r="P1438" i="6"/>
  <c r="M1438" i="6"/>
  <c r="AB1437" i="6"/>
  <c r="X1437" i="6"/>
  <c r="T1437" i="6"/>
  <c r="P1437" i="6"/>
  <c r="M1437" i="6"/>
  <c r="AB1436" i="6"/>
  <c r="X1436" i="6"/>
  <c r="T1436" i="6"/>
  <c r="P1436" i="6"/>
  <c r="M1436" i="6"/>
  <c r="AB1435" i="6"/>
  <c r="X1435" i="6"/>
  <c r="T1435" i="6"/>
  <c r="P1435" i="6"/>
  <c r="M1435" i="6"/>
  <c r="AB1434" i="6"/>
  <c r="X1434" i="6"/>
  <c r="T1434" i="6"/>
  <c r="P1434" i="6"/>
  <c r="M1434" i="6"/>
  <c r="AB1433" i="6"/>
  <c r="X1433" i="6"/>
  <c r="T1433" i="6"/>
  <c r="P1433" i="6"/>
  <c r="M1433" i="6"/>
  <c r="AB1432" i="6"/>
  <c r="X1432" i="6"/>
  <c r="T1432" i="6"/>
  <c r="P1432" i="6"/>
  <c r="M1432" i="6"/>
  <c r="AB1431" i="6"/>
  <c r="X1431" i="6"/>
  <c r="T1431" i="6"/>
  <c r="P1431" i="6"/>
  <c r="M1431" i="6"/>
  <c r="AB1430" i="6"/>
  <c r="X1430" i="6"/>
  <c r="T1430" i="6"/>
  <c r="P1430" i="6"/>
  <c r="M1430" i="6"/>
  <c r="AB1429" i="6"/>
  <c r="X1429" i="6"/>
  <c r="T1429" i="6"/>
  <c r="P1429" i="6"/>
  <c r="M1429" i="6"/>
  <c r="AB1428" i="6"/>
  <c r="X1428" i="6"/>
  <c r="T1428" i="6"/>
  <c r="P1428" i="6"/>
  <c r="M1428" i="6"/>
  <c r="AB1427" i="6"/>
  <c r="X1427" i="6"/>
  <c r="T1427" i="6"/>
  <c r="P1427" i="6"/>
  <c r="M1427" i="6"/>
  <c r="AB1426" i="6"/>
  <c r="X1426" i="6"/>
  <c r="T1426" i="6"/>
  <c r="P1426" i="6"/>
  <c r="M1426" i="6"/>
  <c r="AB1425" i="6"/>
  <c r="X1425" i="6"/>
  <c r="T1425" i="6"/>
  <c r="P1425" i="6"/>
  <c r="M1425" i="6"/>
  <c r="AB1424" i="6"/>
  <c r="X1424" i="6"/>
  <c r="T1424" i="6"/>
  <c r="P1424" i="6"/>
  <c r="M1424" i="6"/>
  <c r="AB1423" i="6"/>
  <c r="X1423" i="6"/>
  <c r="T1423" i="6"/>
  <c r="P1423" i="6"/>
  <c r="M1423" i="6"/>
  <c r="AB1422" i="6"/>
  <c r="X1422" i="6"/>
  <c r="T1422" i="6"/>
  <c r="P1422" i="6"/>
  <c r="M1422" i="6"/>
  <c r="AB1421" i="6"/>
  <c r="X1421" i="6"/>
  <c r="T1421" i="6"/>
  <c r="P1421" i="6"/>
  <c r="M1421" i="6"/>
  <c r="AB1420" i="6"/>
  <c r="X1420" i="6"/>
  <c r="T1420" i="6"/>
  <c r="P1420" i="6"/>
  <c r="M1420" i="6"/>
  <c r="AB1419" i="6"/>
  <c r="X1419" i="6"/>
  <c r="T1419" i="6"/>
  <c r="P1419" i="6"/>
  <c r="M1419" i="6"/>
  <c r="AB1418" i="6"/>
  <c r="X1418" i="6"/>
  <c r="T1418" i="6"/>
  <c r="P1418" i="6"/>
  <c r="M1418" i="6"/>
  <c r="AB1417" i="6"/>
  <c r="X1417" i="6"/>
  <c r="T1417" i="6"/>
  <c r="P1417" i="6"/>
  <c r="M1417" i="6"/>
  <c r="AB1416" i="6"/>
  <c r="X1416" i="6"/>
  <c r="T1416" i="6"/>
  <c r="P1416" i="6"/>
  <c r="M1416" i="6"/>
  <c r="AB1415" i="6"/>
  <c r="X1415" i="6"/>
  <c r="T1415" i="6"/>
  <c r="P1415" i="6"/>
  <c r="M1415" i="6"/>
  <c r="AB1414" i="6"/>
  <c r="X1414" i="6"/>
  <c r="T1414" i="6"/>
  <c r="P1414" i="6"/>
  <c r="M1414" i="6"/>
  <c r="AB1413" i="6"/>
  <c r="X1413" i="6"/>
  <c r="T1413" i="6"/>
  <c r="P1413" i="6"/>
  <c r="M1413" i="6"/>
  <c r="AB1412" i="6"/>
  <c r="X1412" i="6"/>
  <c r="T1412" i="6"/>
  <c r="P1412" i="6"/>
  <c r="M1412" i="6"/>
  <c r="AB1411" i="6"/>
  <c r="X1411" i="6"/>
  <c r="T1411" i="6"/>
  <c r="P1411" i="6"/>
  <c r="M1411" i="6"/>
  <c r="AB1410" i="6"/>
  <c r="X1410" i="6"/>
  <c r="T1410" i="6"/>
  <c r="P1410" i="6"/>
  <c r="M1410" i="6"/>
  <c r="AB1409" i="6"/>
  <c r="X1409" i="6"/>
  <c r="T1409" i="6"/>
  <c r="P1409" i="6"/>
  <c r="M1409" i="6"/>
  <c r="AB1408" i="6"/>
  <c r="X1408" i="6"/>
  <c r="T1408" i="6"/>
  <c r="P1408" i="6"/>
  <c r="M1408" i="6"/>
  <c r="AB1407" i="6"/>
  <c r="X1407" i="6"/>
  <c r="T1407" i="6"/>
  <c r="P1407" i="6"/>
  <c r="M1407" i="6"/>
  <c r="AB1406" i="6"/>
  <c r="X1406" i="6"/>
  <c r="T1406" i="6"/>
  <c r="P1406" i="6"/>
  <c r="M1406" i="6"/>
  <c r="AB1405" i="6"/>
  <c r="X1405" i="6"/>
  <c r="T1405" i="6"/>
  <c r="P1405" i="6"/>
  <c r="M1405" i="6"/>
  <c r="AB1404" i="6"/>
  <c r="X1404" i="6"/>
  <c r="T1404" i="6"/>
  <c r="P1404" i="6"/>
  <c r="M1404" i="6"/>
  <c r="AB1403" i="6"/>
  <c r="X1403" i="6"/>
  <c r="T1403" i="6"/>
  <c r="P1403" i="6"/>
  <c r="M1403" i="6"/>
  <c r="AB1402" i="6"/>
  <c r="X1402" i="6"/>
  <c r="T1402" i="6"/>
  <c r="P1402" i="6"/>
  <c r="M1402" i="6"/>
  <c r="AB1401" i="6"/>
  <c r="X1401" i="6"/>
  <c r="T1401" i="6"/>
  <c r="P1401" i="6"/>
  <c r="M1401" i="6"/>
  <c r="AB1400" i="6"/>
  <c r="X1400" i="6"/>
  <c r="T1400" i="6"/>
  <c r="P1400" i="6"/>
  <c r="M1400" i="6"/>
  <c r="AB1399" i="6"/>
  <c r="X1399" i="6"/>
  <c r="T1399" i="6"/>
  <c r="P1399" i="6"/>
  <c r="M1399" i="6"/>
  <c r="AB1398" i="6"/>
  <c r="X1398" i="6"/>
  <c r="T1398" i="6"/>
  <c r="P1398" i="6"/>
  <c r="M1398" i="6"/>
  <c r="AB1397" i="6"/>
  <c r="X1397" i="6"/>
  <c r="T1397" i="6"/>
  <c r="P1397" i="6"/>
  <c r="M1397" i="6"/>
  <c r="AB1396" i="6"/>
  <c r="X1396" i="6"/>
  <c r="T1396" i="6"/>
  <c r="P1396" i="6"/>
  <c r="M1396" i="6"/>
  <c r="AB1395" i="6"/>
  <c r="X1395" i="6"/>
  <c r="T1395" i="6"/>
  <c r="P1395" i="6"/>
  <c r="M1395" i="6"/>
  <c r="AB1394" i="6"/>
  <c r="X1394" i="6"/>
  <c r="T1394" i="6"/>
  <c r="P1394" i="6"/>
  <c r="M1394" i="6"/>
  <c r="AB1393" i="6"/>
  <c r="X1393" i="6"/>
  <c r="T1393" i="6"/>
  <c r="P1393" i="6"/>
  <c r="M1393" i="6"/>
  <c r="AB1392" i="6"/>
  <c r="X1392" i="6"/>
  <c r="T1392" i="6"/>
  <c r="P1392" i="6"/>
  <c r="M1392" i="6"/>
  <c r="AB1391" i="6"/>
  <c r="X1391" i="6"/>
  <c r="T1391" i="6"/>
  <c r="P1391" i="6"/>
  <c r="M1391" i="6"/>
  <c r="AB1390" i="6"/>
  <c r="X1390" i="6"/>
  <c r="T1390" i="6"/>
  <c r="P1390" i="6"/>
  <c r="M1390" i="6"/>
  <c r="AB1389" i="6"/>
  <c r="X1389" i="6"/>
  <c r="T1389" i="6"/>
  <c r="P1389" i="6"/>
  <c r="M1389" i="6"/>
  <c r="AB1388" i="6"/>
  <c r="X1388" i="6"/>
  <c r="T1388" i="6"/>
  <c r="P1388" i="6"/>
  <c r="M1388" i="6"/>
  <c r="AB1387" i="6"/>
  <c r="X1387" i="6"/>
  <c r="T1387" i="6"/>
  <c r="P1387" i="6"/>
  <c r="M1387" i="6"/>
  <c r="AB1386" i="6"/>
  <c r="X1386" i="6"/>
  <c r="T1386" i="6"/>
  <c r="P1386" i="6"/>
  <c r="M1386" i="6"/>
  <c r="AB1385" i="6"/>
  <c r="X1385" i="6"/>
  <c r="T1385" i="6"/>
  <c r="P1385" i="6"/>
  <c r="M1385" i="6"/>
  <c r="AB1384" i="6"/>
  <c r="X1384" i="6"/>
  <c r="T1384" i="6"/>
  <c r="P1384" i="6"/>
  <c r="M1384" i="6"/>
  <c r="AB1383" i="6"/>
  <c r="X1383" i="6"/>
  <c r="T1383" i="6"/>
  <c r="P1383" i="6"/>
  <c r="M1383" i="6"/>
  <c r="AB1382" i="6"/>
  <c r="X1382" i="6"/>
  <c r="T1382" i="6"/>
  <c r="P1382" i="6"/>
  <c r="M1382" i="6"/>
  <c r="AB1381" i="6"/>
  <c r="X1381" i="6"/>
  <c r="T1381" i="6"/>
  <c r="P1381" i="6"/>
  <c r="M1381" i="6"/>
  <c r="AB1380" i="6"/>
  <c r="X1380" i="6"/>
  <c r="T1380" i="6"/>
  <c r="P1380" i="6"/>
  <c r="M1380" i="6"/>
  <c r="AB1379" i="6"/>
  <c r="X1379" i="6"/>
  <c r="T1379" i="6"/>
  <c r="P1379" i="6"/>
  <c r="M1379" i="6"/>
  <c r="AB1378" i="6"/>
  <c r="X1378" i="6"/>
  <c r="T1378" i="6"/>
  <c r="P1378" i="6"/>
  <c r="M1378" i="6"/>
  <c r="AB1377" i="6"/>
  <c r="X1377" i="6"/>
  <c r="T1377" i="6"/>
  <c r="P1377" i="6"/>
  <c r="M1377" i="6"/>
  <c r="AB1376" i="6"/>
  <c r="X1376" i="6"/>
  <c r="T1376" i="6"/>
  <c r="P1376" i="6"/>
  <c r="M1376" i="6"/>
  <c r="AB1375" i="6"/>
  <c r="X1375" i="6"/>
  <c r="T1375" i="6"/>
  <c r="P1375" i="6"/>
  <c r="M1375" i="6"/>
  <c r="AB1374" i="6"/>
  <c r="X1374" i="6"/>
  <c r="T1374" i="6"/>
  <c r="P1374" i="6"/>
  <c r="M1374" i="6"/>
  <c r="AB1373" i="6"/>
  <c r="X1373" i="6"/>
  <c r="T1373" i="6"/>
  <c r="P1373" i="6"/>
  <c r="M1373" i="6"/>
  <c r="AB1372" i="6"/>
  <c r="X1372" i="6"/>
  <c r="T1372" i="6"/>
  <c r="P1372" i="6"/>
  <c r="M1372" i="6"/>
  <c r="AB1371" i="6"/>
  <c r="X1371" i="6"/>
  <c r="T1371" i="6"/>
  <c r="P1371" i="6"/>
  <c r="M1371" i="6"/>
  <c r="AB1370" i="6"/>
  <c r="X1370" i="6"/>
  <c r="T1370" i="6"/>
  <c r="P1370" i="6"/>
  <c r="M1370" i="6"/>
  <c r="AB1369" i="6"/>
  <c r="X1369" i="6"/>
  <c r="T1369" i="6"/>
  <c r="P1369" i="6"/>
  <c r="M1369" i="6"/>
  <c r="AB1368" i="6"/>
  <c r="X1368" i="6"/>
  <c r="T1368" i="6"/>
  <c r="P1368" i="6"/>
  <c r="M1368" i="6"/>
  <c r="AB1367" i="6"/>
  <c r="X1367" i="6"/>
  <c r="T1367" i="6"/>
  <c r="P1367" i="6"/>
  <c r="M1367" i="6"/>
  <c r="AB1366" i="6"/>
  <c r="X1366" i="6"/>
  <c r="T1366" i="6"/>
  <c r="P1366" i="6"/>
  <c r="M1366" i="6"/>
  <c r="AB1365" i="6"/>
  <c r="X1365" i="6"/>
  <c r="T1365" i="6"/>
  <c r="P1365" i="6"/>
  <c r="M1365" i="6"/>
  <c r="AB1364" i="6"/>
  <c r="X1364" i="6"/>
  <c r="T1364" i="6"/>
  <c r="P1364" i="6"/>
  <c r="M1364" i="6"/>
  <c r="AB1363" i="6"/>
  <c r="X1363" i="6"/>
  <c r="T1363" i="6"/>
  <c r="P1363" i="6"/>
  <c r="M1363" i="6"/>
  <c r="AB1362" i="6"/>
  <c r="X1362" i="6"/>
  <c r="T1362" i="6"/>
  <c r="P1362" i="6"/>
  <c r="M1362" i="6"/>
  <c r="AB1361" i="6"/>
  <c r="X1361" i="6"/>
  <c r="T1361" i="6"/>
  <c r="P1361" i="6"/>
  <c r="M1361" i="6"/>
  <c r="AB1360" i="6"/>
  <c r="X1360" i="6"/>
  <c r="T1360" i="6"/>
  <c r="P1360" i="6"/>
  <c r="M1360" i="6"/>
  <c r="AB1359" i="6"/>
  <c r="X1359" i="6"/>
  <c r="T1359" i="6"/>
  <c r="P1359" i="6"/>
  <c r="M1359" i="6"/>
  <c r="AB1358" i="6"/>
  <c r="X1358" i="6"/>
  <c r="T1358" i="6"/>
  <c r="P1358" i="6"/>
  <c r="M1358" i="6"/>
  <c r="AB1357" i="6"/>
  <c r="X1357" i="6"/>
  <c r="T1357" i="6"/>
  <c r="P1357" i="6"/>
  <c r="M1357" i="6"/>
  <c r="AB1356" i="6"/>
  <c r="X1356" i="6"/>
  <c r="T1356" i="6"/>
  <c r="P1356" i="6"/>
  <c r="M1356" i="6"/>
  <c r="AB1355" i="6"/>
  <c r="X1355" i="6"/>
  <c r="T1355" i="6"/>
  <c r="P1355" i="6"/>
  <c r="M1355" i="6"/>
  <c r="AB1354" i="6"/>
  <c r="X1354" i="6"/>
  <c r="T1354" i="6"/>
  <c r="P1354" i="6"/>
  <c r="M1354" i="6"/>
  <c r="AB1353" i="6"/>
  <c r="X1353" i="6"/>
  <c r="T1353" i="6"/>
  <c r="P1353" i="6"/>
  <c r="M1353" i="6"/>
  <c r="AB1352" i="6"/>
  <c r="X1352" i="6"/>
  <c r="T1352" i="6"/>
  <c r="P1352" i="6"/>
  <c r="M1352" i="6"/>
  <c r="AB1351" i="6"/>
  <c r="X1351" i="6"/>
  <c r="T1351" i="6"/>
  <c r="P1351" i="6"/>
  <c r="M1351" i="6"/>
  <c r="AB1350" i="6"/>
  <c r="X1350" i="6"/>
  <c r="T1350" i="6"/>
  <c r="P1350" i="6"/>
  <c r="M1350" i="6"/>
  <c r="AB1349" i="6"/>
  <c r="X1349" i="6"/>
  <c r="T1349" i="6"/>
  <c r="P1349" i="6"/>
  <c r="M1349" i="6"/>
  <c r="AB1348" i="6"/>
  <c r="X1348" i="6"/>
  <c r="T1348" i="6"/>
  <c r="P1348" i="6"/>
  <c r="M1348" i="6"/>
  <c r="AB1347" i="6"/>
  <c r="X1347" i="6"/>
  <c r="T1347" i="6"/>
  <c r="P1347" i="6"/>
  <c r="M1347" i="6"/>
  <c r="AB1346" i="6"/>
  <c r="X1346" i="6"/>
  <c r="T1346" i="6"/>
  <c r="P1346" i="6"/>
  <c r="M1346" i="6"/>
  <c r="AB1345" i="6"/>
  <c r="X1345" i="6"/>
  <c r="T1345" i="6"/>
  <c r="P1345" i="6"/>
  <c r="M1345" i="6"/>
  <c r="AB1344" i="6"/>
  <c r="X1344" i="6"/>
  <c r="T1344" i="6"/>
  <c r="P1344" i="6"/>
  <c r="M1344" i="6"/>
  <c r="AB1343" i="6"/>
  <c r="X1343" i="6"/>
  <c r="T1343" i="6"/>
  <c r="P1343" i="6"/>
  <c r="M1343" i="6"/>
  <c r="AB1342" i="6"/>
  <c r="X1342" i="6"/>
  <c r="T1342" i="6"/>
  <c r="P1342" i="6"/>
  <c r="M1342" i="6"/>
  <c r="AB1341" i="6"/>
  <c r="X1341" i="6"/>
  <c r="T1341" i="6"/>
  <c r="P1341" i="6"/>
  <c r="M1341" i="6"/>
  <c r="AB1340" i="6"/>
  <c r="X1340" i="6"/>
  <c r="T1340" i="6"/>
  <c r="P1340" i="6"/>
  <c r="M1340" i="6"/>
  <c r="AB1339" i="6"/>
  <c r="X1339" i="6"/>
  <c r="T1339" i="6"/>
  <c r="P1339" i="6"/>
  <c r="M1339" i="6"/>
  <c r="AB1338" i="6"/>
  <c r="X1338" i="6"/>
  <c r="T1338" i="6"/>
  <c r="P1338" i="6"/>
  <c r="M1338" i="6"/>
  <c r="AB1337" i="6"/>
  <c r="X1337" i="6"/>
  <c r="T1337" i="6"/>
  <c r="P1337" i="6"/>
  <c r="M1337" i="6"/>
  <c r="AB1336" i="6"/>
  <c r="X1336" i="6"/>
  <c r="T1336" i="6"/>
  <c r="P1336" i="6"/>
  <c r="M1336" i="6"/>
  <c r="AB1335" i="6"/>
  <c r="X1335" i="6"/>
  <c r="T1335" i="6"/>
  <c r="P1335" i="6"/>
  <c r="M1335" i="6"/>
  <c r="AB1334" i="6"/>
  <c r="X1334" i="6"/>
  <c r="T1334" i="6"/>
  <c r="P1334" i="6"/>
  <c r="M1334" i="6"/>
  <c r="AB1333" i="6"/>
  <c r="X1333" i="6"/>
  <c r="T1333" i="6"/>
  <c r="P1333" i="6"/>
  <c r="M1333" i="6"/>
  <c r="AB1332" i="6"/>
  <c r="X1332" i="6"/>
  <c r="T1332" i="6"/>
  <c r="P1332" i="6"/>
  <c r="M1332" i="6"/>
  <c r="AB1331" i="6"/>
  <c r="X1331" i="6"/>
  <c r="T1331" i="6"/>
  <c r="P1331" i="6"/>
  <c r="M1331" i="6"/>
  <c r="AB1330" i="6"/>
  <c r="X1330" i="6"/>
  <c r="T1330" i="6"/>
  <c r="P1330" i="6"/>
  <c r="M1330" i="6"/>
  <c r="AB1329" i="6"/>
  <c r="X1329" i="6"/>
  <c r="T1329" i="6"/>
  <c r="P1329" i="6"/>
  <c r="M1329" i="6"/>
  <c r="AB1328" i="6"/>
  <c r="X1328" i="6"/>
  <c r="T1328" i="6"/>
  <c r="P1328" i="6"/>
  <c r="M1328" i="6"/>
  <c r="AB1327" i="6"/>
  <c r="X1327" i="6"/>
  <c r="T1327" i="6"/>
  <c r="P1327" i="6"/>
  <c r="M1327" i="6"/>
  <c r="AB1326" i="6"/>
  <c r="X1326" i="6"/>
  <c r="T1326" i="6"/>
  <c r="P1326" i="6"/>
  <c r="M1326" i="6"/>
  <c r="AB1325" i="6"/>
  <c r="X1325" i="6"/>
  <c r="T1325" i="6"/>
  <c r="P1325" i="6"/>
  <c r="M1325" i="6"/>
  <c r="AB1324" i="6"/>
  <c r="X1324" i="6"/>
  <c r="T1324" i="6"/>
  <c r="P1324" i="6"/>
  <c r="M1324" i="6"/>
  <c r="AB1323" i="6"/>
  <c r="X1323" i="6"/>
  <c r="T1323" i="6"/>
  <c r="P1323" i="6"/>
  <c r="M1323" i="6"/>
  <c r="AB1322" i="6"/>
  <c r="X1322" i="6"/>
  <c r="T1322" i="6"/>
  <c r="P1322" i="6"/>
  <c r="M1322" i="6"/>
  <c r="AB1321" i="6"/>
  <c r="X1321" i="6"/>
  <c r="T1321" i="6"/>
  <c r="P1321" i="6"/>
  <c r="M1321" i="6"/>
  <c r="AB1320" i="6"/>
  <c r="X1320" i="6"/>
  <c r="T1320" i="6"/>
  <c r="P1320" i="6"/>
  <c r="M1320" i="6"/>
  <c r="AB1319" i="6"/>
  <c r="X1319" i="6"/>
  <c r="T1319" i="6"/>
  <c r="P1319" i="6"/>
  <c r="M1319" i="6"/>
  <c r="AB1318" i="6"/>
  <c r="X1318" i="6"/>
  <c r="T1318" i="6"/>
  <c r="P1318" i="6"/>
  <c r="M1318" i="6"/>
  <c r="AB1317" i="6"/>
  <c r="X1317" i="6"/>
  <c r="T1317" i="6"/>
  <c r="P1317" i="6"/>
  <c r="M1317" i="6"/>
  <c r="AB1316" i="6"/>
  <c r="X1316" i="6"/>
  <c r="T1316" i="6"/>
  <c r="P1316" i="6"/>
  <c r="M1316" i="6"/>
  <c r="AB1315" i="6"/>
  <c r="X1315" i="6"/>
  <c r="T1315" i="6"/>
  <c r="P1315" i="6"/>
  <c r="M1315" i="6"/>
  <c r="AB1314" i="6"/>
  <c r="X1314" i="6"/>
  <c r="T1314" i="6"/>
  <c r="P1314" i="6"/>
  <c r="M1314" i="6"/>
  <c r="AB1313" i="6"/>
  <c r="X1313" i="6"/>
  <c r="T1313" i="6"/>
  <c r="P1313" i="6"/>
  <c r="M1313" i="6"/>
  <c r="AB1312" i="6"/>
  <c r="X1312" i="6"/>
  <c r="T1312" i="6"/>
  <c r="P1312" i="6"/>
  <c r="M1312" i="6"/>
  <c r="AB1311" i="6"/>
  <c r="X1311" i="6"/>
  <c r="T1311" i="6"/>
  <c r="P1311" i="6"/>
  <c r="M1311" i="6"/>
  <c r="AB1310" i="6"/>
  <c r="X1310" i="6"/>
  <c r="T1310" i="6"/>
  <c r="P1310" i="6"/>
  <c r="M1310" i="6"/>
  <c r="AB1309" i="6"/>
  <c r="X1309" i="6"/>
  <c r="T1309" i="6"/>
  <c r="P1309" i="6"/>
  <c r="M1309" i="6"/>
  <c r="AB1308" i="6"/>
  <c r="X1308" i="6"/>
  <c r="T1308" i="6"/>
  <c r="P1308" i="6"/>
  <c r="M1308" i="6"/>
  <c r="AB1307" i="6"/>
  <c r="X1307" i="6"/>
  <c r="T1307" i="6"/>
  <c r="P1307" i="6"/>
  <c r="M1307" i="6"/>
  <c r="AB1306" i="6"/>
  <c r="X1306" i="6"/>
  <c r="T1306" i="6"/>
  <c r="P1306" i="6"/>
  <c r="M1306" i="6"/>
  <c r="AB1305" i="6"/>
  <c r="X1305" i="6"/>
  <c r="T1305" i="6"/>
  <c r="P1305" i="6"/>
  <c r="M1305" i="6"/>
  <c r="AB1304" i="6"/>
  <c r="X1304" i="6"/>
  <c r="T1304" i="6"/>
  <c r="P1304" i="6"/>
  <c r="M1304" i="6"/>
  <c r="AB1303" i="6"/>
  <c r="X1303" i="6"/>
  <c r="T1303" i="6"/>
  <c r="P1303" i="6"/>
  <c r="M1303" i="6"/>
  <c r="AB1302" i="6"/>
  <c r="X1302" i="6"/>
  <c r="T1302" i="6"/>
  <c r="P1302" i="6"/>
  <c r="M1302" i="6"/>
  <c r="AB1301" i="6"/>
  <c r="X1301" i="6"/>
  <c r="T1301" i="6"/>
  <c r="P1301" i="6"/>
  <c r="M1301" i="6"/>
  <c r="AB1300" i="6"/>
  <c r="X1300" i="6"/>
  <c r="T1300" i="6"/>
  <c r="P1300" i="6"/>
  <c r="M1300" i="6"/>
  <c r="AB1299" i="6"/>
  <c r="X1299" i="6"/>
  <c r="T1299" i="6"/>
  <c r="P1299" i="6"/>
  <c r="M1299" i="6"/>
  <c r="AB1298" i="6"/>
  <c r="X1298" i="6"/>
  <c r="T1298" i="6"/>
  <c r="P1298" i="6"/>
  <c r="M1298" i="6"/>
  <c r="AB1297" i="6"/>
  <c r="X1297" i="6"/>
  <c r="T1297" i="6"/>
  <c r="P1297" i="6"/>
  <c r="M1297" i="6"/>
  <c r="AB1296" i="6"/>
  <c r="X1296" i="6"/>
  <c r="T1296" i="6"/>
  <c r="P1296" i="6"/>
  <c r="M1296" i="6"/>
  <c r="AB1295" i="6"/>
  <c r="X1295" i="6"/>
  <c r="T1295" i="6"/>
  <c r="P1295" i="6"/>
  <c r="M1295" i="6"/>
  <c r="AB1294" i="6"/>
  <c r="X1294" i="6"/>
  <c r="T1294" i="6"/>
  <c r="P1294" i="6"/>
  <c r="M1294" i="6"/>
  <c r="AB1293" i="6"/>
  <c r="X1293" i="6"/>
  <c r="T1293" i="6"/>
  <c r="P1293" i="6"/>
  <c r="M1293" i="6"/>
  <c r="AB1292" i="6"/>
  <c r="X1292" i="6"/>
  <c r="T1292" i="6"/>
  <c r="P1292" i="6"/>
  <c r="M1292" i="6"/>
  <c r="AB1291" i="6"/>
  <c r="X1291" i="6"/>
  <c r="T1291" i="6"/>
  <c r="P1291" i="6"/>
  <c r="M1291" i="6"/>
  <c r="AB1290" i="6"/>
  <c r="X1290" i="6"/>
  <c r="T1290" i="6"/>
  <c r="P1290" i="6"/>
  <c r="M1290" i="6"/>
  <c r="AB1289" i="6"/>
  <c r="X1289" i="6"/>
  <c r="T1289" i="6"/>
  <c r="P1289" i="6"/>
  <c r="M1289" i="6"/>
  <c r="AB1288" i="6"/>
  <c r="X1288" i="6"/>
  <c r="T1288" i="6"/>
  <c r="P1288" i="6"/>
  <c r="M1288" i="6"/>
  <c r="AB1287" i="6"/>
  <c r="X1287" i="6"/>
  <c r="T1287" i="6"/>
  <c r="P1287" i="6"/>
  <c r="M1287" i="6"/>
  <c r="AB1286" i="6"/>
  <c r="X1286" i="6"/>
  <c r="T1286" i="6"/>
  <c r="P1286" i="6"/>
  <c r="M1286" i="6"/>
  <c r="AB1285" i="6"/>
  <c r="X1285" i="6"/>
  <c r="T1285" i="6"/>
  <c r="P1285" i="6"/>
  <c r="M1285" i="6"/>
  <c r="AB1284" i="6"/>
  <c r="X1284" i="6"/>
  <c r="T1284" i="6"/>
  <c r="P1284" i="6"/>
  <c r="M1284" i="6"/>
  <c r="AB1283" i="6"/>
  <c r="X1283" i="6"/>
  <c r="T1283" i="6"/>
  <c r="P1283" i="6"/>
  <c r="M1283" i="6"/>
  <c r="AB1282" i="6"/>
  <c r="X1282" i="6"/>
  <c r="T1282" i="6"/>
  <c r="P1282" i="6"/>
  <c r="M1282" i="6"/>
  <c r="AB1281" i="6"/>
  <c r="X1281" i="6"/>
  <c r="T1281" i="6"/>
  <c r="P1281" i="6"/>
  <c r="M1281" i="6"/>
  <c r="AB1280" i="6"/>
  <c r="X1280" i="6"/>
  <c r="T1280" i="6"/>
  <c r="P1280" i="6"/>
  <c r="M1280" i="6"/>
  <c r="AB1279" i="6"/>
  <c r="X1279" i="6"/>
  <c r="T1279" i="6"/>
  <c r="P1279" i="6"/>
  <c r="M1279" i="6"/>
  <c r="AB1278" i="6"/>
  <c r="X1278" i="6"/>
  <c r="T1278" i="6"/>
  <c r="P1278" i="6"/>
  <c r="M1278" i="6"/>
  <c r="AB1277" i="6"/>
  <c r="X1277" i="6"/>
  <c r="T1277" i="6"/>
  <c r="P1277" i="6"/>
  <c r="M1277" i="6"/>
  <c r="AB1276" i="6"/>
  <c r="X1276" i="6"/>
  <c r="T1276" i="6"/>
  <c r="P1276" i="6"/>
  <c r="M1276" i="6"/>
  <c r="AB1275" i="6"/>
  <c r="X1275" i="6"/>
  <c r="T1275" i="6"/>
  <c r="P1275" i="6"/>
  <c r="M1275" i="6"/>
  <c r="AB1274" i="6"/>
  <c r="X1274" i="6"/>
  <c r="T1274" i="6"/>
  <c r="P1274" i="6"/>
  <c r="M1274" i="6"/>
  <c r="AB1273" i="6"/>
  <c r="X1273" i="6"/>
  <c r="T1273" i="6"/>
  <c r="P1273" i="6"/>
  <c r="M1273" i="6"/>
  <c r="AB1272" i="6"/>
  <c r="X1272" i="6"/>
  <c r="T1272" i="6"/>
  <c r="P1272" i="6"/>
  <c r="M1272" i="6"/>
  <c r="AB1271" i="6"/>
  <c r="X1271" i="6"/>
  <c r="T1271" i="6"/>
  <c r="P1271" i="6"/>
  <c r="M1271" i="6"/>
  <c r="AB1270" i="6"/>
  <c r="X1270" i="6"/>
  <c r="T1270" i="6"/>
  <c r="P1270" i="6"/>
  <c r="M1270" i="6"/>
  <c r="AB1269" i="6"/>
  <c r="X1269" i="6"/>
  <c r="T1269" i="6"/>
  <c r="P1269" i="6"/>
  <c r="M1269" i="6"/>
  <c r="AB1268" i="6"/>
  <c r="X1268" i="6"/>
  <c r="T1268" i="6"/>
  <c r="P1268" i="6"/>
  <c r="M1268" i="6"/>
  <c r="AB1267" i="6"/>
  <c r="X1267" i="6"/>
  <c r="T1267" i="6"/>
  <c r="P1267" i="6"/>
  <c r="M1267" i="6"/>
  <c r="AB1266" i="6"/>
  <c r="X1266" i="6"/>
  <c r="T1266" i="6"/>
  <c r="P1266" i="6"/>
  <c r="M1266" i="6"/>
  <c r="AB1265" i="6"/>
  <c r="X1265" i="6"/>
  <c r="T1265" i="6"/>
  <c r="P1265" i="6"/>
  <c r="M1265" i="6"/>
  <c r="AB1264" i="6"/>
  <c r="X1264" i="6"/>
  <c r="T1264" i="6"/>
  <c r="P1264" i="6"/>
  <c r="M1264" i="6"/>
  <c r="AB1263" i="6"/>
  <c r="X1263" i="6"/>
  <c r="T1263" i="6"/>
  <c r="P1263" i="6"/>
  <c r="M1263" i="6"/>
  <c r="AB1262" i="6"/>
  <c r="X1262" i="6"/>
  <c r="T1262" i="6"/>
  <c r="P1262" i="6"/>
  <c r="M1262" i="6"/>
  <c r="AB1261" i="6"/>
  <c r="X1261" i="6"/>
  <c r="T1261" i="6"/>
  <c r="P1261" i="6"/>
  <c r="M1261" i="6"/>
  <c r="AB1260" i="6"/>
  <c r="X1260" i="6"/>
  <c r="T1260" i="6"/>
  <c r="P1260" i="6"/>
  <c r="M1260" i="6"/>
  <c r="AB1259" i="6"/>
  <c r="X1259" i="6"/>
  <c r="T1259" i="6"/>
  <c r="P1259" i="6"/>
  <c r="M1259" i="6"/>
  <c r="AB1258" i="6"/>
  <c r="X1258" i="6"/>
  <c r="T1258" i="6"/>
  <c r="P1258" i="6"/>
  <c r="M1258" i="6"/>
  <c r="AB1257" i="6"/>
  <c r="X1257" i="6"/>
  <c r="T1257" i="6"/>
  <c r="P1257" i="6"/>
  <c r="M1257" i="6"/>
  <c r="AB1256" i="6"/>
  <c r="X1256" i="6"/>
  <c r="T1256" i="6"/>
  <c r="P1256" i="6"/>
  <c r="M1256" i="6"/>
  <c r="AB1255" i="6"/>
  <c r="X1255" i="6"/>
  <c r="T1255" i="6"/>
  <c r="P1255" i="6"/>
  <c r="M1255" i="6"/>
  <c r="AB1254" i="6"/>
  <c r="X1254" i="6"/>
  <c r="T1254" i="6"/>
  <c r="P1254" i="6"/>
  <c r="M1254" i="6"/>
  <c r="AB1253" i="6"/>
  <c r="X1253" i="6"/>
  <c r="T1253" i="6"/>
  <c r="P1253" i="6"/>
  <c r="M1253" i="6"/>
  <c r="AB1252" i="6"/>
  <c r="X1252" i="6"/>
  <c r="T1252" i="6"/>
  <c r="P1252" i="6"/>
  <c r="M1252" i="6"/>
  <c r="AB1251" i="6"/>
  <c r="X1251" i="6"/>
  <c r="T1251" i="6"/>
  <c r="P1251" i="6"/>
  <c r="M1251" i="6"/>
  <c r="AB1250" i="6"/>
  <c r="X1250" i="6"/>
  <c r="T1250" i="6"/>
  <c r="P1250" i="6"/>
  <c r="M1250" i="6"/>
  <c r="AB1249" i="6"/>
  <c r="X1249" i="6"/>
  <c r="T1249" i="6"/>
  <c r="P1249" i="6"/>
  <c r="M1249" i="6"/>
  <c r="AB1248" i="6"/>
  <c r="X1248" i="6"/>
  <c r="T1248" i="6"/>
  <c r="P1248" i="6"/>
  <c r="M1248" i="6"/>
  <c r="AB1247" i="6"/>
  <c r="X1247" i="6"/>
  <c r="T1247" i="6"/>
  <c r="P1247" i="6"/>
  <c r="M1247" i="6"/>
  <c r="AB1246" i="6"/>
  <c r="X1246" i="6"/>
  <c r="T1246" i="6"/>
  <c r="P1246" i="6"/>
  <c r="M1246" i="6"/>
  <c r="AB1245" i="6"/>
  <c r="X1245" i="6"/>
  <c r="T1245" i="6"/>
  <c r="P1245" i="6"/>
  <c r="M1245" i="6"/>
  <c r="AB1244" i="6"/>
  <c r="X1244" i="6"/>
  <c r="T1244" i="6"/>
  <c r="P1244" i="6"/>
  <c r="M1244" i="6"/>
  <c r="AB1243" i="6"/>
  <c r="X1243" i="6"/>
  <c r="T1243" i="6"/>
  <c r="P1243" i="6"/>
  <c r="M1243" i="6"/>
  <c r="AB1242" i="6"/>
  <c r="X1242" i="6"/>
  <c r="T1242" i="6"/>
  <c r="P1242" i="6"/>
  <c r="M1242" i="6"/>
  <c r="AB1241" i="6"/>
  <c r="X1241" i="6"/>
  <c r="T1241" i="6"/>
  <c r="P1241" i="6"/>
  <c r="M1241" i="6"/>
  <c r="AB1240" i="6"/>
  <c r="X1240" i="6"/>
  <c r="T1240" i="6"/>
  <c r="P1240" i="6"/>
  <c r="M1240" i="6"/>
  <c r="AB1239" i="6"/>
  <c r="X1239" i="6"/>
  <c r="T1239" i="6"/>
  <c r="P1239" i="6"/>
  <c r="M1239" i="6"/>
  <c r="AB1238" i="6"/>
  <c r="X1238" i="6"/>
  <c r="T1238" i="6"/>
  <c r="P1238" i="6"/>
  <c r="M1238" i="6"/>
  <c r="AB1237" i="6"/>
  <c r="X1237" i="6"/>
  <c r="T1237" i="6"/>
  <c r="P1237" i="6"/>
  <c r="M1237" i="6"/>
  <c r="AB1236" i="6"/>
  <c r="X1236" i="6"/>
  <c r="T1236" i="6"/>
  <c r="P1236" i="6"/>
  <c r="M1236" i="6"/>
  <c r="AB1235" i="6"/>
  <c r="X1235" i="6"/>
  <c r="T1235" i="6"/>
  <c r="P1235" i="6"/>
  <c r="M1235" i="6"/>
  <c r="AB1234" i="6"/>
  <c r="X1234" i="6"/>
  <c r="T1234" i="6"/>
  <c r="P1234" i="6"/>
  <c r="M1234" i="6"/>
  <c r="AB1233" i="6"/>
  <c r="X1233" i="6"/>
  <c r="T1233" i="6"/>
  <c r="P1233" i="6"/>
  <c r="M1233" i="6"/>
  <c r="AB1232" i="6"/>
  <c r="X1232" i="6"/>
  <c r="T1232" i="6"/>
  <c r="P1232" i="6"/>
  <c r="M1232" i="6"/>
  <c r="AB1231" i="6"/>
  <c r="X1231" i="6"/>
  <c r="T1231" i="6"/>
  <c r="P1231" i="6"/>
  <c r="M1231" i="6"/>
  <c r="AB1230" i="6"/>
  <c r="X1230" i="6"/>
  <c r="T1230" i="6"/>
  <c r="P1230" i="6"/>
  <c r="M1230" i="6"/>
  <c r="AB1229" i="6"/>
  <c r="X1229" i="6"/>
  <c r="T1229" i="6"/>
  <c r="P1229" i="6"/>
  <c r="M1229" i="6"/>
  <c r="AB1228" i="6"/>
  <c r="X1228" i="6"/>
  <c r="T1228" i="6"/>
  <c r="P1228" i="6"/>
  <c r="M1228" i="6"/>
  <c r="AB1227" i="6"/>
  <c r="X1227" i="6"/>
  <c r="T1227" i="6"/>
  <c r="P1227" i="6"/>
  <c r="M1227" i="6"/>
  <c r="AB1226" i="6"/>
  <c r="X1226" i="6"/>
  <c r="T1226" i="6"/>
  <c r="P1226" i="6"/>
  <c r="M1226" i="6"/>
  <c r="AB1225" i="6"/>
  <c r="X1225" i="6"/>
  <c r="T1225" i="6"/>
  <c r="P1225" i="6"/>
  <c r="M1225" i="6"/>
  <c r="AB1224" i="6"/>
  <c r="X1224" i="6"/>
  <c r="T1224" i="6"/>
  <c r="P1224" i="6"/>
  <c r="M1224" i="6"/>
  <c r="AB1223" i="6"/>
  <c r="X1223" i="6"/>
  <c r="T1223" i="6"/>
  <c r="P1223" i="6"/>
  <c r="M1223" i="6"/>
  <c r="AB1222" i="6"/>
  <c r="X1222" i="6"/>
  <c r="T1222" i="6"/>
  <c r="P1222" i="6"/>
  <c r="M1222" i="6"/>
  <c r="AB1221" i="6"/>
  <c r="X1221" i="6"/>
  <c r="T1221" i="6"/>
  <c r="P1221" i="6"/>
  <c r="M1221" i="6"/>
  <c r="AB1220" i="6"/>
  <c r="X1220" i="6"/>
  <c r="T1220" i="6"/>
  <c r="P1220" i="6"/>
  <c r="M1220" i="6"/>
  <c r="AB1219" i="6"/>
  <c r="X1219" i="6"/>
  <c r="T1219" i="6"/>
  <c r="P1219" i="6"/>
  <c r="M1219" i="6"/>
  <c r="AB1218" i="6"/>
  <c r="X1218" i="6"/>
  <c r="T1218" i="6"/>
  <c r="P1218" i="6"/>
  <c r="M1218" i="6"/>
  <c r="AB1217" i="6"/>
  <c r="X1217" i="6"/>
  <c r="T1217" i="6"/>
  <c r="P1217" i="6"/>
  <c r="M1217" i="6"/>
  <c r="AB1216" i="6"/>
  <c r="X1216" i="6"/>
  <c r="T1216" i="6"/>
  <c r="P1216" i="6"/>
  <c r="M1216" i="6"/>
  <c r="AB1215" i="6"/>
  <c r="X1215" i="6"/>
  <c r="T1215" i="6"/>
  <c r="P1215" i="6"/>
  <c r="M1215" i="6"/>
  <c r="AB1214" i="6"/>
  <c r="X1214" i="6"/>
  <c r="T1214" i="6"/>
  <c r="P1214" i="6"/>
  <c r="M1214" i="6"/>
  <c r="AB1213" i="6"/>
  <c r="X1213" i="6"/>
  <c r="T1213" i="6"/>
  <c r="P1213" i="6"/>
  <c r="M1213" i="6"/>
  <c r="AB1212" i="6"/>
  <c r="X1212" i="6"/>
  <c r="T1212" i="6"/>
  <c r="P1212" i="6"/>
  <c r="M1212" i="6"/>
  <c r="AB1211" i="6"/>
  <c r="X1211" i="6"/>
  <c r="T1211" i="6"/>
  <c r="P1211" i="6"/>
  <c r="M1211" i="6"/>
  <c r="AB1210" i="6"/>
  <c r="X1210" i="6"/>
  <c r="T1210" i="6"/>
  <c r="P1210" i="6"/>
  <c r="M1210" i="6"/>
  <c r="AB1209" i="6"/>
  <c r="X1209" i="6"/>
  <c r="T1209" i="6"/>
  <c r="P1209" i="6"/>
  <c r="M1209" i="6"/>
  <c r="AB1208" i="6"/>
  <c r="X1208" i="6"/>
  <c r="T1208" i="6"/>
  <c r="P1208" i="6"/>
  <c r="M1208" i="6"/>
  <c r="AB1207" i="6"/>
  <c r="X1207" i="6"/>
  <c r="T1207" i="6"/>
  <c r="P1207" i="6"/>
  <c r="M1207" i="6"/>
  <c r="AB1206" i="6"/>
  <c r="X1206" i="6"/>
  <c r="T1206" i="6"/>
  <c r="P1206" i="6"/>
  <c r="M1206" i="6"/>
  <c r="AB1205" i="6"/>
  <c r="X1205" i="6"/>
  <c r="T1205" i="6"/>
  <c r="P1205" i="6"/>
  <c r="M1205" i="6"/>
  <c r="AB1204" i="6"/>
  <c r="X1204" i="6"/>
  <c r="T1204" i="6"/>
  <c r="P1204" i="6"/>
  <c r="M1204" i="6"/>
  <c r="AB1203" i="6"/>
  <c r="X1203" i="6"/>
  <c r="T1203" i="6"/>
  <c r="P1203" i="6"/>
  <c r="M1203" i="6"/>
  <c r="AB1202" i="6"/>
  <c r="X1202" i="6"/>
  <c r="T1202" i="6"/>
  <c r="P1202" i="6"/>
  <c r="M1202" i="6"/>
  <c r="AB1201" i="6"/>
  <c r="X1201" i="6"/>
  <c r="T1201" i="6"/>
  <c r="P1201" i="6"/>
  <c r="M1201" i="6"/>
  <c r="AB1200" i="6"/>
  <c r="X1200" i="6"/>
  <c r="T1200" i="6"/>
  <c r="P1200" i="6"/>
  <c r="M1200" i="6"/>
  <c r="AB1199" i="6"/>
  <c r="X1199" i="6"/>
  <c r="T1199" i="6"/>
  <c r="P1199" i="6"/>
  <c r="M1199" i="6"/>
  <c r="AB1198" i="6"/>
  <c r="X1198" i="6"/>
  <c r="T1198" i="6"/>
  <c r="P1198" i="6"/>
  <c r="M1198" i="6"/>
  <c r="AB1197" i="6"/>
  <c r="X1197" i="6"/>
  <c r="T1197" i="6"/>
  <c r="P1197" i="6"/>
  <c r="M1197" i="6"/>
  <c r="AB1196" i="6"/>
  <c r="X1196" i="6"/>
  <c r="T1196" i="6"/>
  <c r="P1196" i="6"/>
  <c r="M1196" i="6"/>
  <c r="AB1195" i="6"/>
  <c r="X1195" i="6"/>
  <c r="T1195" i="6"/>
  <c r="P1195" i="6"/>
  <c r="M1195" i="6"/>
  <c r="AB1194" i="6"/>
  <c r="X1194" i="6"/>
  <c r="T1194" i="6"/>
  <c r="P1194" i="6"/>
  <c r="M1194" i="6"/>
  <c r="AB1193" i="6"/>
  <c r="X1193" i="6"/>
  <c r="T1193" i="6"/>
  <c r="P1193" i="6"/>
  <c r="M1193" i="6"/>
  <c r="AB1192" i="6"/>
  <c r="X1192" i="6"/>
  <c r="T1192" i="6"/>
  <c r="P1192" i="6"/>
  <c r="M1192" i="6"/>
  <c r="AB1191" i="6"/>
  <c r="X1191" i="6"/>
  <c r="T1191" i="6"/>
  <c r="P1191" i="6"/>
  <c r="M1191" i="6"/>
  <c r="AB1190" i="6"/>
  <c r="X1190" i="6"/>
  <c r="T1190" i="6"/>
  <c r="P1190" i="6"/>
  <c r="M1190" i="6"/>
  <c r="AB1189" i="6"/>
  <c r="X1189" i="6"/>
  <c r="T1189" i="6"/>
  <c r="P1189" i="6"/>
  <c r="M1189" i="6"/>
  <c r="AB1188" i="6"/>
  <c r="X1188" i="6"/>
  <c r="T1188" i="6"/>
  <c r="P1188" i="6"/>
  <c r="M1188" i="6"/>
  <c r="AB1187" i="6"/>
  <c r="X1187" i="6"/>
  <c r="T1187" i="6"/>
  <c r="P1187" i="6"/>
  <c r="M1187" i="6"/>
  <c r="AB1186" i="6"/>
  <c r="X1186" i="6"/>
  <c r="T1186" i="6"/>
  <c r="P1186" i="6"/>
  <c r="M1186" i="6"/>
  <c r="AB1185" i="6"/>
  <c r="X1185" i="6"/>
  <c r="T1185" i="6"/>
  <c r="P1185" i="6"/>
  <c r="M1185" i="6"/>
  <c r="AB1184" i="6"/>
  <c r="X1184" i="6"/>
  <c r="T1184" i="6"/>
  <c r="P1184" i="6"/>
  <c r="M1184" i="6"/>
  <c r="AB1183" i="6"/>
  <c r="X1183" i="6"/>
  <c r="T1183" i="6"/>
  <c r="P1183" i="6"/>
  <c r="M1183" i="6"/>
  <c r="AB1182" i="6"/>
  <c r="X1182" i="6"/>
  <c r="T1182" i="6"/>
  <c r="P1182" i="6"/>
  <c r="M1182" i="6"/>
  <c r="AB1181" i="6"/>
  <c r="X1181" i="6"/>
  <c r="T1181" i="6"/>
  <c r="P1181" i="6"/>
  <c r="M1181" i="6"/>
  <c r="AB1180" i="6"/>
  <c r="X1180" i="6"/>
  <c r="T1180" i="6"/>
  <c r="P1180" i="6"/>
  <c r="M1180" i="6"/>
  <c r="AB1179" i="6"/>
  <c r="X1179" i="6"/>
  <c r="T1179" i="6"/>
  <c r="P1179" i="6"/>
  <c r="M1179" i="6"/>
  <c r="AB1178" i="6"/>
  <c r="X1178" i="6"/>
  <c r="T1178" i="6"/>
  <c r="P1178" i="6"/>
  <c r="M1178" i="6"/>
  <c r="AB1177" i="6"/>
  <c r="X1177" i="6"/>
  <c r="T1177" i="6"/>
  <c r="P1177" i="6"/>
  <c r="M1177" i="6"/>
  <c r="AB1176" i="6"/>
  <c r="X1176" i="6"/>
  <c r="T1176" i="6"/>
  <c r="P1176" i="6"/>
  <c r="M1176" i="6"/>
  <c r="AB1175" i="6"/>
  <c r="X1175" i="6"/>
  <c r="T1175" i="6"/>
  <c r="P1175" i="6"/>
  <c r="M1175" i="6"/>
  <c r="AB1174" i="6"/>
  <c r="X1174" i="6"/>
  <c r="T1174" i="6"/>
  <c r="P1174" i="6"/>
  <c r="M1174" i="6"/>
  <c r="AB1173" i="6"/>
  <c r="X1173" i="6"/>
  <c r="T1173" i="6"/>
  <c r="P1173" i="6"/>
  <c r="M1173" i="6"/>
  <c r="AB1172" i="6"/>
  <c r="X1172" i="6"/>
  <c r="T1172" i="6"/>
  <c r="P1172" i="6"/>
  <c r="M1172" i="6"/>
  <c r="AB1171" i="6"/>
  <c r="X1171" i="6"/>
  <c r="T1171" i="6"/>
  <c r="P1171" i="6"/>
  <c r="M1171" i="6"/>
  <c r="AB1170" i="6"/>
  <c r="X1170" i="6"/>
  <c r="T1170" i="6"/>
  <c r="P1170" i="6"/>
  <c r="M1170" i="6"/>
  <c r="AB1169" i="6"/>
  <c r="X1169" i="6"/>
  <c r="T1169" i="6"/>
  <c r="P1169" i="6"/>
  <c r="M1169" i="6"/>
  <c r="AB1168" i="6"/>
  <c r="X1168" i="6"/>
  <c r="T1168" i="6"/>
  <c r="P1168" i="6"/>
  <c r="M1168" i="6"/>
  <c r="AB1167" i="6"/>
  <c r="X1167" i="6"/>
  <c r="T1167" i="6"/>
  <c r="P1167" i="6"/>
  <c r="M1167" i="6"/>
  <c r="AB1166" i="6"/>
  <c r="X1166" i="6"/>
  <c r="T1166" i="6"/>
  <c r="P1166" i="6"/>
  <c r="M1166" i="6"/>
  <c r="AB1165" i="6"/>
  <c r="X1165" i="6"/>
  <c r="T1165" i="6"/>
  <c r="P1165" i="6"/>
  <c r="M1165" i="6"/>
  <c r="AB1164" i="6"/>
  <c r="X1164" i="6"/>
  <c r="T1164" i="6"/>
  <c r="P1164" i="6"/>
  <c r="M1164" i="6"/>
  <c r="AB1163" i="6"/>
  <c r="X1163" i="6"/>
  <c r="T1163" i="6"/>
  <c r="P1163" i="6"/>
  <c r="M1163" i="6"/>
  <c r="AB1162" i="6"/>
  <c r="X1162" i="6"/>
  <c r="T1162" i="6"/>
  <c r="P1162" i="6"/>
  <c r="M1162" i="6"/>
  <c r="AB1161" i="6"/>
  <c r="X1161" i="6"/>
  <c r="T1161" i="6"/>
  <c r="P1161" i="6"/>
  <c r="M1161" i="6"/>
  <c r="AB1160" i="6"/>
  <c r="X1160" i="6"/>
  <c r="T1160" i="6"/>
  <c r="P1160" i="6"/>
  <c r="M1160" i="6"/>
  <c r="AB1159" i="6"/>
  <c r="X1159" i="6"/>
  <c r="T1159" i="6"/>
  <c r="P1159" i="6"/>
  <c r="M1159" i="6"/>
  <c r="AB1158" i="6"/>
  <c r="X1158" i="6"/>
  <c r="T1158" i="6"/>
  <c r="P1158" i="6"/>
  <c r="M1158" i="6"/>
  <c r="AB1157" i="6"/>
  <c r="X1157" i="6"/>
  <c r="T1157" i="6"/>
  <c r="P1157" i="6"/>
  <c r="M1157" i="6"/>
  <c r="AB1156" i="6"/>
  <c r="X1156" i="6"/>
  <c r="T1156" i="6"/>
  <c r="P1156" i="6"/>
  <c r="M1156" i="6"/>
  <c r="AB1155" i="6"/>
  <c r="X1155" i="6"/>
  <c r="T1155" i="6"/>
  <c r="P1155" i="6"/>
  <c r="M1155" i="6"/>
  <c r="AB1154" i="6"/>
  <c r="X1154" i="6"/>
  <c r="T1154" i="6"/>
  <c r="P1154" i="6"/>
  <c r="M1154" i="6"/>
  <c r="AB1153" i="6"/>
  <c r="X1153" i="6"/>
  <c r="T1153" i="6"/>
  <c r="P1153" i="6"/>
  <c r="M1153" i="6"/>
  <c r="AB1152" i="6"/>
  <c r="X1152" i="6"/>
  <c r="T1152" i="6"/>
  <c r="P1152" i="6"/>
  <c r="M1152" i="6"/>
  <c r="AB1151" i="6"/>
  <c r="X1151" i="6"/>
  <c r="T1151" i="6"/>
  <c r="P1151" i="6"/>
  <c r="M1151" i="6"/>
  <c r="AB1150" i="6"/>
  <c r="X1150" i="6"/>
  <c r="T1150" i="6"/>
  <c r="P1150" i="6"/>
  <c r="M1150" i="6"/>
  <c r="AB1149" i="6"/>
  <c r="X1149" i="6"/>
  <c r="T1149" i="6"/>
  <c r="P1149" i="6"/>
  <c r="M1149" i="6"/>
  <c r="AB1148" i="6"/>
  <c r="X1148" i="6"/>
  <c r="T1148" i="6"/>
  <c r="P1148" i="6"/>
  <c r="M1148" i="6"/>
  <c r="AB1147" i="6"/>
  <c r="X1147" i="6"/>
  <c r="T1147" i="6"/>
  <c r="P1147" i="6"/>
  <c r="M1147" i="6"/>
  <c r="AB1146" i="6"/>
  <c r="X1146" i="6"/>
  <c r="T1146" i="6"/>
  <c r="P1146" i="6"/>
  <c r="M1146" i="6"/>
  <c r="AB1145" i="6"/>
  <c r="X1145" i="6"/>
  <c r="T1145" i="6"/>
  <c r="P1145" i="6"/>
  <c r="M1145" i="6"/>
  <c r="AB1144" i="6"/>
  <c r="X1144" i="6"/>
  <c r="T1144" i="6"/>
  <c r="P1144" i="6"/>
  <c r="M1144" i="6"/>
  <c r="AB1143" i="6"/>
  <c r="X1143" i="6"/>
  <c r="T1143" i="6"/>
  <c r="P1143" i="6"/>
  <c r="M1143" i="6"/>
  <c r="AB1142" i="6"/>
  <c r="X1142" i="6"/>
  <c r="T1142" i="6"/>
  <c r="P1142" i="6"/>
  <c r="M1142" i="6"/>
  <c r="AB1141" i="6"/>
  <c r="X1141" i="6"/>
  <c r="T1141" i="6"/>
  <c r="P1141" i="6"/>
  <c r="M1141" i="6"/>
  <c r="AB1140" i="6"/>
  <c r="X1140" i="6"/>
  <c r="T1140" i="6"/>
  <c r="P1140" i="6"/>
  <c r="M1140" i="6"/>
  <c r="AB1139" i="6"/>
  <c r="X1139" i="6"/>
  <c r="T1139" i="6"/>
  <c r="P1139" i="6"/>
  <c r="M1139" i="6"/>
  <c r="AB1138" i="6"/>
  <c r="X1138" i="6"/>
  <c r="T1138" i="6"/>
  <c r="P1138" i="6"/>
  <c r="M1138" i="6"/>
  <c r="AB1137" i="6"/>
  <c r="X1137" i="6"/>
  <c r="T1137" i="6"/>
  <c r="P1137" i="6"/>
  <c r="M1137" i="6"/>
  <c r="AB1136" i="6"/>
  <c r="X1136" i="6"/>
  <c r="T1136" i="6"/>
  <c r="P1136" i="6"/>
  <c r="M1136" i="6"/>
  <c r="AB1135" i="6"/>
  <c r="X1135" i="6"/>
  <c r="T1135" i="6"/>
  <c r="P1135" i="6"/>
  <c r="M1135" i="6"/>
  <c r="AB1134" i="6"/>
  <c r="X1134" i="6"/>
  <c r="T1134" i="6"/>
  <c r="P1134" i="6"/>
  <c r="M1134" i="6"/>
  <c r="AB1133" i="6"/>
  <c r="X1133" i="6"/>
  <c r="T1133" i="6"/>
  <c r="P1133" i="6"/>
  <c r="M1133" i="6"/>
  <c r="AB1132" i="6"/>
  <c r="X1132" i="6"/>
  <c r="T1132" i="6"/>
  <c r="P1132" i="6"/>
  <c r="M1132" i="6"/>
  <c r="AB1131" i="6"/>
  <c r="X1131" i="6"/>
  <c r="T1131" i="6"/>
  <c r="P1131" i="6"/>
  <c r="M1131" i="6"/>
  <c r="AB1130" i="6"/>
  <c r="X1130" i="6"/>
  <c r="T1130" i="6"/>
  <c r="P1130" i="6"/>
  <c r="M1130" i="6"/>
  <c r="AB1129" i="6"/>
  <c r="X1129" i="6"/>
  <c r="T1129" i="6"/>
  <c r="P1129" i="6"/>
  <c r="M1129" i="6"/>
  <c r="AB1128" i="6"/>
  <c r="X1128" i="6"/>
  <c r="T1128" i="6"/>
  <c r="P1128" i="6"/>
  <c r="M1128" i="6"/>
  <c r="AB1127" i="6"/>
  <c r="X1127" i="6"/>
  <c r="T1127" i="6"/>
  <c r="P1127" i="6"/>
  <c r="M1127" i="6"/>
  <c r="AB1126" i="6"/>
  <c r="X1126" i="6"/>
  <c r="T1126" i="6"/>
  <c r="P1126" i="6"/>
  <c r="M1126" i="6"/>
  <c r="AB1125" i="6"/>
  <c r="X1125" i="6"/>
  <c r="T1125" i="6"/>
  <c r="P1125" i="6"/>
  <c r="M1125" i="6"/>
  <c r="AB1124" i="6"/>
  <c r="X1124" i="6"/>
  <c r="T1124" i="6"/>
  <c r="P1124" i="6"/>
  <c r="M1124" i="6"/>
  <c r="AB1123" i="6"/>
  <c r="X1123" i="6"/>
  <c r="T1123" i="6"/>
  <c r="P1123" i="6"/>
  <c r="M1123" i="6"/>
  <c r="AB1122" i="6"/>
  <c r="X1122" i="6"/>
  <c r="T1122" i="6"/>
  <c r="P1122" i="6"/>
  <c r="M1122" i="6"/>
  <c r="AB1121" i="6"/>
  <c r="X1121" i="6"/>
  <c r="T1121" i="6"/>
  <c r="P1121" i="6"/>
  <c r="M1121" i="6"/>
  <c r="AB1120" i="6"/>
  <c r="X1120" i="6"/>
  <c r="T1120" i="6"/>
  <c r="P1120" i="6"/>
  <c r="M1120" i="6"/>
  <c r="AB1119" i="6"/>
  <c r="X1119" i="6"/>
  <c r="T1119" i="6"/>
  <c r="P1119" i="6"/>
  <c r="M1119" i="6"/>
  <c r="AB1118" i="6"/>
  <c r="X1118" i="6"/>
  <c r="T1118" i="6"/>
  <c r="P1118" i="6"/>
  <c r="M1118" i="6"/>
  <c r="AB1117" i="6"/>
  <c r="X1117" i="6"/>
  <c r="T1117" i="6"/>
  <c r="P1117" i="6"/>
  <c r="M1117" i="6"/>
  <c r="AB1116" i="6"/>
  <c r="X1116" i="6"/>
  <c r="T1116" i="6"/>
  <c r="P1116" i="6"/>
  <c r="M1116" i="6"/>
  <c r="AB1115" i="6"/>
  <c r="X1115" i="6"/>
  <c r="T1115" i="6"/>
  <c r="P1115" i="6"/>
  <c r="M1115" i="6"/>
  <c r="AB1114" i="6"/>
  <c r="X1114" i="6"/>
  <c r="T1114" i="6"/>
  <c r="P1114" i="6"/>
  <c r="M1114" i="6"/>
  <c r="AB1113" i="6"/>
  <c r="X1113" i="6"/>
  <c r="T1113" i="6"/>
  <c r="P1113" i="6"/>
  <c r="M1113" i="6"/>
  <c r="AB1112" i="6"/>
  <c r="X1112" i="6"/>
  <c r="T1112" i="6"/>
  <c r="P1112" i="6"/>
  <c r="M1112" i="6"/>
  <c r="AB1111" i="6"/>
  <c r="X1111" i="6"/>
  <c r="T1111" i="6"/>
  <c r="P1111" i="6"/>
  <c r="M1111" i="6"/>
  <c r="AB1110" i="6"/>
  <c r="X1110" i="6"/>
  <c r="T1110" i="6"/>
  <c r="P1110" i="6"/>
  <c r="M1110" i="6"/>
  <c r="AB1109" i="6"/>
  <c r="X1109" i="6"/>
  <c r="T1109" i="6"/>
  <c r="P1109" i="6"/>
  <c r="M1109" i="6"/>
  <c r="AB1108" i="6"/>
  <c r="X1108" i="6"/>
  <c r="T1108" i="6"/>
  <c r="P1108" i="6"/>
  <c r="M1108" i="6"/>
  <c r="AB1107" i="6"/>
  <c r="X1107" i="6"/>
  <c r="T1107" i="6"/>
  <c r="P1107" i="6"/>
  <c r="M1107" i="6"/>
  <c r="AB1106" i="6"/>
  <c r="X1106" i="6"/>
  <c r="T1106" i="6"/>
  <c r="P1106" i="6"/>
  <c r="M1106" i="6"/>
  <c r="AB1105" i="6"/>
  <c r="X1105" i="6"/>
  <c r="T1105" i="6"/>
  <c r="P1105" i="6"/>
  <c r="M1105" i="6"/>
  <c r="AB1104" i="6"/>
  <c r="X1104" i="6"/>
  <c r="T1104" i="6"/>
  <c r="P1104" i="6"/>
  <c r="M1104" i="6"/>
  <c r="AB1103" i="6"/>
  <c r="X1103" i="6"/>
  <c r="T1103" i="6"/>
  <c r="P1103" i="6"/>
  <c r="M1103" i="6"/>
  <c r="AB1102" i="6"/>
  <c r="X1102" i="6"/>
  <c r="T1102" i="6"/>
  <c r="P1102" i="6"/>
  <c r="M1102" i="6"/>
  <c r="AB1101" i="6"/>
  <c r="X1101" i="6"/>
  <c r="T1101" i="6"/>
  <c r="P1101" i="6"/>
  <c r="M1101" i="6"/>
  <c r="AB1100" i="6"/>
  <c r="X1100" i="6"/>
  <c r="T1100" i="6"/>
  <c r="P1100" i="6"/>
  <c r="M1100" i="6"/>
  <c r="AB1099" i="6"/>
  <c r="X1099" i="6"/>
  <c r="T1099" i="6"/>
  <c r="P1099" i="6"/>
  <c r="M1099" i="6"/>
  <c r="AB1098" i="6"/>
  <c r="X1098" i="6"/>
  <c r="T1098" i="6"/>
  <c r="P1098" i="6"/>
  <c r="M1098" i="6"/>
  <c r="AB1097" i="6"/>
  <c r="X1097" i="6"/>
  <c r="T1097" i="6"/>
  <c r="P1097" i="6"/>
  <c r="M1097" i="6"/>
  <c r="AB1096" i="6"/>
  <c r="X1096" i="6"/>
  <c r="T1096" i="6"/>
  <c r="P1096" i="6"/>
  <c r="M1096" i="6"/>
  <c r="AB1095" i="6"/>
  <c r="X1095" i="6"/>
  <c r="T1095" i="6"/>
  <c r="P1095" i="6"/>
  <c r="M1095" i="6"/>
  <c r="AB1094" i="6"/>
  <c r="X1094" i="6"/>
  <c r="T1094" i="6"/>
  <c r="P1094" i="6"/>
  <c r="M1094" i="6"/>
  <c r="AB1093" i="6"/>
  <c r="X1093" i="6"/>
  <c r="T1093" i="6"/>
  <c r="P1093" i="6"/>
  <c r="M1093" i="6"/>
  <c r="AB1092" i="6"/>
  <c r="X1092" i="6"/>
  <c r="T1092" i="6"/>
  <c r="P1092" i="6"/>
  <c r="M1092" i="6"/>
  <c r="AB1091" i="6"/>
  <c r="X1091" i="6"/>
  <c r="T1091" i="6"/>
  <c r="P1091" i="6"/>
  <c r="M1091" i="6"/>
  <c r="AB1090" i="6"/>
  <c r="X1090" i="6"/>
  <c r="T1090" i="6"/>
  <c r="P1090" i="6"/>
  <c r="M1090" i="6"/>
  <c r="AB1089" i="6"/>
  <c r="X1089" i="6"/>
  <c r="T1089" i="6"/>
  <c r="P1089" i="6"/>
  <c r="M1089" i="6"/>
  <c r="AB1088" i="6"/>
  <c r="X1088" i="6"/>
  <c r="T1088" i="6"/>
  <c r="P1088" i="6"/>
  <c r="M1088" i="6"/>
  <c r="AB1087" i="6"/>
  <c r="X1087" i="6"/>
  <c r="T1087" i="6"/>
  <c r="P1087" i="6"/>
  <c r="M1087" i="6"/>
  <c r="AB1086" i="6"/>
  <c r="X1086" i="6"/>
  <c r="T1086" i="6"/>
  <c r="P1086" i="6"/>
  <c r="M1086" i="6"/>
  <c r="AB1085" i="6"/>
  <c r="X1085" i="6"/>
  <c r="T1085" i="6"/>
  <c r="P1085" i="6"/>
  <c r="M1085" i="6"/>
  <c r="AB1084" i="6"/>
  <c r="X1084" i="6"/>
  <c r="T1084" i="6"/>
  <c r="P1084" i="6"/>
  <c r="M1084" i="6"/>
  <c r="AB1083" i="6"/>
  <c r="X1083" i="6"/>
  <c r="T1083" i="6"/>
  <c r="P1083" i="6"/>
  <c r="M1083" i="6"/>
  <c r="AB1082" i="6"/>
  <c r="X1082" i="6"/>
  <c r="T1082" i="6"/>
  <c r="P1082" i="6"/>
  <c r="M1082" i="6"/>
  <c r="AB1081" i="6"/>
  <c r="X1081" i="6"/>
  <c r="T1081" i="6"/>
  <c r="P1081" i="6"/>
  <c r="M1081" i="6"/>
  <c r="AB1080" i="6"/>
  <c r="X1080" i="6"/>
  <c r="T1080" i="6"/>
  <c r="P1080" i="6"/>
  <c r="M1080" i="6"/>
  <c r="AB1079" i="6"/>
  <c r="X1079" i="6"/>
  <c r="T1079" i="6"/>
  <c r="P1079" i="6"/>
  <c r="M1079" i="6"/>
  <c r="AB1078" i="6"/>
  <c r="X1078" i="6"/>
  <c r="T1078" i="6"/>
  <c r="P1078" i="6"/>
  <c r="M1078" i="6"/>
  <c r="AB1077" i="6"/>
  <c r="X1077" i="6"/>
  <c r="T1077" i="6"/>
  <c r="P1077" i="6"/>
  <c r="M1077" i="6"/>
  <c r="AB1076" i="6"/>
  <c r="X1076" i="6"/>
  <c r="T1076" i="6"/>
  <c r="P1076" i="6"/>
  <c r="M1076" i="6"/>
  <c r="AB1075" i="6"/>
  <c r="X1075" i="6"/>
  <c r="T1075" i="6"/>
  <c r="P1075" i="6"/>
  <c r="M1075" i="6"/>
  <c r="AB1074" i="6"/>
  <c r="X1074" i="6"/>
  <c r="T1074" i="6"/>
  <c r="P1074" i="6"/>
  <c r="M1074" i="6"/>
  <c r="AB1073" i="6"/>
  <c r="X1073" i="6"/>
  <c r="T1073" i="6"/>
  <c r="P1073" i="6"/>
  <c r="M1073" i="6"/>
  <c r="AB1072" i="6"/>
  <c r="X1072" i="6"/>
  <c r="T1072" i="6"/>
  <c r="P1072" i="6"/>
  <c r="M1072" i="6"/>
  <c r="AB1071" i="6"/>
  <c r="X1071" i="6"/>
  <c r="T1071" i="6"/>
  <c r="P1071" i="6"/>
  <c r="M1071" i="6"/>
  <c r="AB1070" i="6"/>
  <c r="X1070" i="6"/>
  <c r="T1070" i="6"/>
  <c r="P1070" i="6"/>
  <c r="M1070" i="6"/>
  <c r="AB1069" i="6"/>
  <c r="X1069" i="6"/>
  <c r="T1069" i="6"/>
  <c r="P1069" i="6"/>
  <c r="M1069" i="6"/>
  <c r="AB1068" i="6"/>
  <c r="X1068" i="6"/>
  <c r="T1068" i="6"/>
  <c r="P1068" i="6"/>
  <c r="M1068" i="6"/>
  <c r="AB1067" i="6"/>
  <c r="X1067" i="6"/>
  <c r="T1067" i="6"/>
  <c r="P1067" i="6"/>
  <c r="M1067" i="6"/>
  <c r="AB1066" i="6"/>
  <c r="X1066" i="6"/>
  <c r="T1066" i="6"/>
  <c r="P1066" i="6"/>
  <c r="M1066" i="6"/>
  <c r="AB1065" i="6"/>
  <c r="X1065" i="6"/>
  <c r="T1065" i="6"/>
  <c r="P1065" i="6"/>
  <c r="M1065" i="6"/>
  <c r="AB1064" i="6"/>
  <c r="X1064" i="6"/>
  <c r="T1064" i="6"/>
  <c r="P1064" i="6"/>
  <c r="M1064" i="6"/>
  <c r="AB1063" i="6"/>
  <c r="X1063" i="6"/>
  <c r="T1063" i="6"/>
  <c r="P1063" i="6"/>
  <c r="M1063" i="6"/>
  <c r="AB1062" i="6"/>
  <c r="X1062" i="6"/>
  <c r="T1062" i="6"/>
  <c r="P1062" i="6"/>
  <c r="M1062" i="6"/>
  <c r="AB1061" i="6"/>
  <c r="X1061" i="6"/>
  <c r="T1061" i="6"/>
  <c r="P1061" i="6"/>
  <c r="M1061" i="6"/>
  <c r="AB1060" i="6"/>
  <c r="X1060" i="6"/>
  <c r="T1060" i="6"/>
  <c r="P1060" i="6"/>
  <c r="M1060" i="6"/>
  <c r="AB1059" i="6"/>
  <c r="X1059" i="6"/>
  <c r="T1059" i="6"/>
  <c r="P1059" i="6"/>
  <c r="M1059" i="6"/>
  <c r="AB1058" i="6"/>
  <c r="X1058" i="6"/>
  <c r="T1058" i="6"/>
  <c r="P1058" i="6"/>
  <c r="M1058" i="6"/>
  <c r="AB1057" i="6"/>
  <c r="X1057" i="6"/>
  <c r="T1057" i="6"/>
  <c r="P1057" i="6"/>
  <c r="M1057" i="6"/>
  <c r="AB1056" i="6"/>
  <c r="X1056" i="6"/>
  <c r="T1056" i="6"/>
  <c r="P1056" i="6"/>
  <c r="M1056" i="6"/>
  <c r="AB1055" i="6"/>
  <c r="X1055" i="6"/>
  <c r="T1055" i="6"/>
  <c r="P1055" i="6"/>
  <c r="M1055" i="6"/>
  <c r="AB1054" i="6"/>
  <c r="X1054" i="6"/>
  <c r="T1054" i="6"/>
  <c r="P1054" i="6"/>
  <c r="M1054" i="6"/>
  <c r="AB1053" i="6"/>
  <c r="X1053" i="6"/>
  <c r="T1053" i="6"/>
  <c r="P1053" i="6"/>
  <c r="M1053" i="6"/>
  <c r="AB1052" i="6"/>
  <c r="X1052" i="6"/>
  <c r="T1052" i="6"/>
  <c r="P1052" i="6"/>
  <c r="M1052" i="6"/>
  <c r="AB1051" i="6"/>
  <c r="X1051" i="6"/>
  <c r="T1051" i="6"/>
  <c r="P1051" i="6"/>
  <c r="M1051" i="6"/>
  <c r="AB1050" i="6"/>
  <c r="X1050" i="6"/>
  <c r="T1050" i="6"/>
  <c r="P1050" i="6"/>
  <c r="M1050" i="6"/>
  <c r="AB1049" i="6"/>
  <c r="X1049" i="6"/>
  <c r="T1049" i="6"/>
  <c r="P1049" i="6"/>
  <c r="M1049" i="6"/>
  <c r="AB1048" i="6"/>
  <c r="X1048" i="6"/>
  <c r="T1048" i="6"/>
  <c r="P1048" i="6"/>
  <c r="M1048" i="6"/>
  <c r="AB1047" i="6"/>
  <c r="X1047" i="6"/>
  <c r="T1047" i="6"/>
  <c r="P1047" i="6"/>
  <c r="M1047" i="6"/>
  <c r="AB1046" i="6"/>
  <c r="X1046" i="6"/>
  <c r="T1046" i="6"/>
  <c r="P1046" i="6"/>
  <c r="M1046" i="6"/>
  <c r="AB1045" i="6"/>
  <c r="X1045" i="6"/>
  <c r="T1045" i="6"/>
  <c r="P1045" i="6"/>
  <c r="M1045" i="6"/>
  <c r="AB1044" i="6"/>
  <c r="X1044" i="6"/>
  <c r="T1044" i="6"/>
  <c r="P1044" i="6"/>
  <c r="M1044" i="6"/>
  <c r="AB1043" i="6"/>
  <c r="X1043" i="6"/>
  <c r="T1043" i="6"/>
  <c r="P1043" i="6"/>
  <c r="M1043" i="6"/>
  <c r="AB1042" i="6"/>
  <c r="X1042" i="6"/>
  <c r="T1042" i="6"/>
  <c r="P1042" i="6"/>
  <c r="M1042" i="6"/>
  <c r="AB1041" i="6"/>
  <c r="X1041" i="6"/>
  <c r="T1041" i="6"/>
  <c r="P1041" i="6"/>
  <c r="M1041" i="6"/>
  <c r="AB1040" i="6"/>
  <c r="X1040" i="6"/>
  <c r="T1040" i="6"/>
  <c r="P1040" i="6"/>
  <c r="M1040" i="6"/>
  <c r="AB1039" i="6"/>
  <c r="X1039" i="6"/>
  <c r="T1039" i="6"/>
  <c r="P1039" i="6"/>
  <c r="M1039" i="6"/>
  <c r="AB1038" i="6"/>
  <c r="X1038" i="6"/>
  <c r="T1038" i="6"/>
  <c r="P1038" i="6"/>
  <c r="M1038" i="6"/>
  <c r="AB1037" i="6"/>
  <c r="X1037" i="6"/>
  <c r="T1037" i="6"/>
  <c r="P1037" i="6"/>
  <c r="M1037" i="6"/>
  <c r="AB1036" i="6"/>
  <c r="X1036" i="6"/>
  <c r="T1036" i="6"/>
  <c r="P1036" i="6"/>
  <c r="M1036" i="6"/>
  <c r="AB1035" i="6"/>
  <c r="X1035" i="6"/>
  <c r="T1035" i="6"/>
  <c r="P1035" i="6"/>
  <c r="M1035" i="6"/>
  <c r="AB1034" i="6"/>
  <c r="X1034" i="6"/>
  <c r="T1034" i="6"/>
  <c r="P1034" i="6"/>
  <c r="M1034" i="6"/>
  <c r="AB1033" i="6"/>
  <c r="X1033" i="6"/>
  <c r="T1033" i="6"/>
  <c r="P1033" i="6"/>
  <c r="M1033" i="6"/>
  <c r="AB1032" i="6"/>
  <c r="X1032" i="6"/>
  <c r="T1032" i="6"/>
  <c r="P1032" i="6"/>
  <c r="M1032" i="6"/>
  <c r="AB1031" i="6"/>
  <c r="X1031" i="6"/>
  <c r="T1031" i="6"/>
  <c r="P1031" i="6"/>
  <c r="M1031" i="6"/>
  <c r="AB1030" i="6"/>
  <c r="X1030" i="6"/>
  <c r="T1030" i="6"/>
  <c r="P1030" i="6"/>
  <c r="M1030" i="6"/>
  <c r="AB1029" i="6"/>
  <c r="X1029" i="6"/>
  <c r="T1029" i="6"/>
  <c r="P1029" i="6"/>
  <c r="M1029" i="6"/>
  <c r="AB1028" i="6"/>
  <c r="X1028" i="6"/>
  <c r="T1028" i="6"/>
  <c r="P1028" i="6"/>
  <c r="M1028" i="6"/>
  <c r="AB1027" i="6"/>
  <c r="X1027" i="6"/>
  <c r="T1027" i="6"/>
  <c r="P1027" i="6"/>
  <c r="M1027" i="6"/>
  <c r="AB1026" i="6"/>
  <c r="X1026" i="6"/>
  <c r="T1026" i="6"/>
  <c r="P1026" i="6"/>
  <c r="M1026" i="6"/>
  <c r="AB1025" i="6"/>
  <c r="X1025" i="6"/>
  <c r="T1025" i="6"/>
  <c r="P1025" i="6"/>
  <c r="M1025" i="6"/>
  <c r="AB1024" i="6"/>
  <c r="X1024" i="6"/>
  <c r="T1024" i="6"/>
  <c r="P1024" i="6"/>
  <c r="M1024" i="6"/>
  <c r="AB1023" i="6"/>
  <c r="X1023" i="6"/>
  <c r="T1023" i="6"/>
  <c r="P1023" i="6"/>
  <c r="M1023" i="6"/>
  <c r="AB1022" i="6"/>
  <c r="X1022" i="6"/>
  <c r="T1022" i="6"/>
  <c r="P1022" i="6"/>
  <c r="M1022" i="6"/>
  <c r="AB1021" i="6"/>
  <c r="X1021" i="6"/>
  <c r="T1021" i="6"/>
  <c r="P1021" i="6"/>
  <c r="M1021" i="6"/>
  <c r="AB1020" i="6"/>
  <c r="X1020" i="6"/>
  <c r="T1020" i="6"/>
  <c r="P1020" i="6"/>
  <c r="M1020" i="6"/>
  <c r="AB1019" i="6"/>
  <c r="X1019" i="6"/>
  <c r="T1019" i="6"/>
  <c r="P1019" i="6"/>
  <c r="M1019" i="6"/>
  <c r="AB1018" i="6"/>
  <c r="X1018" i="6"/>
  <c r="T1018" i="6"/>
  <c r="P1018" i="6"/>
  <c r="M1018" i="6"/>
  <c r="AB1017" i="6"/>
  <c r="X1017" i="6"/>
  <c r="T1017" i="6"/>
  <c r="P1017" i="6"/>
  <c r="M1017" i="6"/>
  <c r="AB1016" i="6"/>
  <c r="X1016" i="6"/>
  <c r="T1016" i="6"/>
  <c r="P1016" i="6"/>
  <c r="M1016" i="6"/>
  <c r="AB1015" i="6"/>
  <c r="X1015" i="6"/>
  <c r="T1015" i="6"/>
  <c r="P1015" i="6"/>
  <c r="M1015" i="6"/>
  <c r="AB1014" i="6"/>
  <c r="X1014" i="6"/>
  <c r="T1014" i="6"/>
  <c r="P1014" i="6"/>
  <c r="M1014" i="6"/>
  <c r="AB1013" i="6"/>
  <c r="X1013" i="6"/>
  <c r="T1013" i="6"/>
  <c r="P1013" i="6"/>
  <c r="M1013" i="6"/>
  <c r="AB1012" i="6"/>
  <c r="X1012" i="6"/>
  <c r="T1012" i="6"/>
  <c r="P1012" i="6"/>
  <c r="M1012" i="6"/>
  <c r="AB1011" i="6"/>
  <c r="X1011" i="6"/>
  <c r="T1011" i="6"/>
  <c r="P1011" i="6"/>
  <c r="M1011" i="6"/>
  <c r="AB1010" i="6"/>
  <c r="X1010" i="6"/>
  <c r="T1010" i="6"/>
  <c r="P1010" i="6"/>
  <c r="M1010" i="6"/>
  <c r="AB1009" i="6"/>
  <c r="X1009" i="6"/>
  <c r="T1009" i="6"/>
  <c r="P1009" i="6"/>
  <c r="M1009" i="6"/>
  <c r="AB1008" i="6"/>
  <c r="X1008" i="6"/>
  <c r="T1008" i="6"/>
  <c r="P1008" i="6"/>
  <c r="M1008" i="6"/>
  <c r="AB1007" i="6"/>
  <c r="X1007" i="6"/>
  <c r="T1007" i="6"/>
  <c r="P1007" i="6"/>
  <c r="M1007" i="6"/>
  <c r="AB1006" i="6"/>
  <c r="X1006" i="6"/>
  <c r="T1006" i="6"/>
  <c r="P1006" i="6"/>
  <c r="M1006" i="6"/>
  <c r="AB1005" i="6"/>
  <c r="X1005" i="6"/>
  <c r="T1005" i="6"/>
  <c r="P1005" i="6"/>
  <c r="M1005" i="6"/>
  <c r="AB1004" i="6"/>
  <c r="X1004" i="6"/>
  <c r="T1004" i="6"/>
  <c r="P1004" i="6"/>
  <c r="M1004" i="6"/>
  <c r="AB1003" i="6"/>
  <c r="X1003" i="6"/>
  <c r="T1003" i="6"/>
  <c r="P1003" i="6"/>
  <c r="M1003" i="6"/>
  <c r="AB1002" i="6"/>
  <c r="X1002" i="6"/>
  <c r="T1002" i="6"/>
  <c r="P1002" i="6"/>
  <c r="M1002" i="6"/>
  <c r="AB1001" i="6"/>
  <c r="X1001" i="6"/>
  <c r="T1001" i="6"/>
  <c r="P1001" i="6"/>
  <c r="M1001" i="6"/>
  <c r="AB1000" i="6"/>
  <c r="X1000" i="6"/>
  <c r="T1000" i="6"/>
  <c r="P1000" i="6"/>
  <c r="M1000" i="6"/>
  <c r="AB999" i="6"/>
  <c r="X999" i="6"/>
  <c r="T999" i="6"/>
  <c r="P999" i="6"/>
  <c r="M999" i="6"/>
  <c r="AB998" i="6"/>
  <c r="X998" i="6"/>
  <c r="T998" i="6"/>
  <c r="P998" i="6"/>
  <c r="M998" i="6"/>
  <c r="AB997" i="6"/>
  <c r="X997" i="6"/>
  <c r="T997" i="6"/>
  <c r="P997" i="6"/>
  <c r="M997" i="6"/>
  <c r="AB996" i="6"/>
  <c r="X996" i="6"/>
  <c r="T996" i="6"/>
  <c r="P996" i="6"/>
  <c r="M996" i="6"/>
  <c r="AB995" i="6"/>
  <c r="X995" i="6"/>
  <c r="T995" i="6"/>
  <c r="P995" i="6"/>
  <c r="M995" i="6"/>
  <c r="AB994" i="6"/>
  <c r="X994" i="6"/>
  <c r="T994" i="6"/>
  <c r="P994" i="6"/>
  <c r="M994" i="6"/>
  <c r="AB993" i="6"/>
  <c r="X993" i="6"/>
  <c r="T993" i="6"/>
  <c r="P993" i="6"/>
  <c r="M993" i="6"/>
  <c r="AB992" i="6"/>
  <c r="X992" i="6"/>
  <c r="T992" i="6"/>
  <c r="P992" i="6"/>
  <c r="M992" i="6"/>
  <c r="AB991" i="6"/>
  <c r="X991" i="6"/>
  <c r="T991" i="6"/>
  <c r="P991" i="6"/>
  <c r="M991" i="6"/>
  <c r="AB990" i="6"/>
  <c r="X990" i="6"/>
  <c r="T990" i="6"/>
  <c r="P990" i="6"/>
  <c r="M990" i="6"/>
  <c r="AB989" i="6"/>
  <c r="X989" i="6"/>
  <c r="T989" i="6"/>
  <c r="P989" i="6"/>
  <c r="M989" i="6"/>
  <c r="AB988" i="6"/>
  <c r="X988" i="6"/>
  <c r="T988" i="6"/>
  <c r="P988" i="6"/>
  <c r="M988" i="6"/>
  <c r="AB987" i="6"/>
  <c r="X987" i="6"/>
  <c r="T987" i="6"/>
  <c r="P987" i="6"/>
  <c r="M987" i="6"/>
  <c r="AB986" i="6"/>
  <c r="X986" i="6"/>
  <c r="T986" i="6"/>
  <c r="P986" i="6"/>
  <c r="M986" i="6"/>
  <c r="AB985" i="6"/>
  <c r="X985" i="6"/>
  <c r="T985" i="6"/>
  <c r="P985" i="6"/>
  <c r="M985" i="6"/>
  <c r="AB984" i="6"/>
  <c r="X984" i="6"/>
  <c r="T984" i="6"/>
  <c r="P984" i="6"/>
  <c r="M984" i="6"/>
  <c r="AB983" i="6"/>
  <c r="X983" i="6"/>
  <c r="T983" i="6"/>
  <c r="P983" i="6"/>
  <c r="M983" i="6"/>
  <c r="AB982" i="6"/>
  <c r="X982" i="6"/>
  <c r="T982" i="6"/>
  <c r="P982" i="6"/>
  <c r="M982" i="6"/>
  <c r="AB981" i="6"/>
  <c r="X981" i="6"/>
  <c r="T981" i="6"/>
  <c r="P981" i="6"/>
  <c r="M981" i="6"/>
  <c r="AB980" i="6"/>
  <c r="X980" i="6"/>
  <c r="T980" i="6"/>
  <c r="P980" i="6"/>
  <c r="M980" i="6"/>
  <c r="AB979" i="6"/>
  <c r="X979" i="6"/>
  <c r="T979" i="6"/>
  <c r="P979" i="6"/>
  <c r="M979" i="6"/>
  <c r="AB978" i="6"/>
  <c r="X978" i="6"/>
  <c r="T978" i="6"/>
  <c r="P978" i="6"/>
  <c r="M978" i="6"/>
  <c r="AB977" i="6"/>
  <c r="X977" i="6"/>
  <c r="T977" i="6"/>
  <c r="P977" i="6"/>
  <c r="M977" i="6"/>
  <c r="AB976" i="6"/>
  <c r="X976" i="6"/>
  <c r="T976" i="6"/>
  <c r="P976" i="6"/>
  <c r="M976" i="6"/>
  <c r="AB975" i="6"/>
  <c r="X975" i="6"/>
  <c r="T975" i="6"/>
  <c r="P975" i="6"/>
  <c r="M975" i="6"/>
  <c r="AB974" i="6"/>
  <c r="X974" i="6"/>
  <c r="T974" i="6"/>
  <c r="P974" i="6"/>
  <c r="M974" i="6"/>
  <c r="AB973" i="6"/>
  <c r="X973" i="6"/>
  <c r="T973" i="6"/>
  <c r="P973" i="6"/>
  <c r="M973" i="6"/>
  <c r="AB972" i="6"/>
  <c r="X972" i="6"/>
  <c r="T972" i="6"/>
  <c r="P972" i="6"/>
  <c r="M972" i="6"/>
  <c r="AB971" i="6"/>
  <c r="X971" i="6"/>
  <c r="T971" i="6"/>
  <c r="P971" i="6"/>
  <c r="M971" i="6"/>
  <c r="AB970" i="6"/>
  <c r="X970" i="6"/>
  <c r="T970" i="6"/>
  <c r="P970" i="6"/>
  <c r="M970" i="6"/>
  <c r="AB969" i="6"/>
  <c r="X969" i="6"/>
  <c r="T969" i="6"/>
  <c r="P969" i="6"/>
  <c r="M969" i="6"/>
  <c r="AB968" i="6"/>
  <c r="X968" i="6"/>
  <c r="T968" i="6"/>
  <c r="P968" i="6"/>
  <c r="M968" i="6"/>
  <c r="AB967" i="6"/>
  <c r="X967" i="6"/>
  <c r="T967" i="6"/>
  <c r="P967" i="6"/>
  <c r="M967" i="6"/>
  <c r="AB966" i="6"/>
  <c r="X966" i="6"/>
  <c r="T966" i="6"/>
  <c r="P966" i="6"/>
  <c r="M966" i="6"/>
  <c r="AB965" i="6"/>
  <c r="X965" i="6"/>
  <c r="T965" i="6"/>
  <c r="P965" i="6"/>
  <c r="M965" i="6"/>
  <c r="AB964" i="6"/>
  <c r="X964" i="6"/>
  <c r="T964" i="6"/>
  <c r="P964" i="6"/>
  <c r="M964" i="6"/>
  <c r="AB963" i="6"/>
  <c r="X963" i="6"/>
  <c r="T963" i="6"/>
  <c r="P963" i="6"/>
  <c r="M963" i="6"/>
  <c r="AB962" i="6"/>
  <c r="X962" i="6"/>
  <c r="T962" i="6"/>
  <c r="P962" i="6"/>
  <c r="M962" i="6"/>
  <c r="AB961" i="6"/>
  <c r="X961" i="6"/>
  <c r="T961" i="6"/>
  <c r="P961" i="6"/>
  <c r="M961" i="6"/>
  <c r="AB960" i="6"/>
  <c r="X960" i="6"/>
  <c r="T960" i="6"/>
  <c r="P960" i="6"/>
  <c r="M960" i="6"/>
  <c r="AB959" i="6"/>
  <c r="X959" i="6"/>
  <c r="T959" i="6"/>
  <c r="P959" i="6"/>
  <c r="M959" i="6"/>
  <c r="AB958" i="6"/>
  <c r="X958" i="6"/>
  <c r="T958" i="6"/>
  <c r="P958" i="6"/>
  <c r="M958" i="6"/>
  <c r="AB957" i="6"/>
  <c r="X957" i="6"/>
  <c r="T957" i="6"/>
  <c r="P957" i="6"/>
  <c r="M957" i="6"/>
  <c r="AB956" i="6"/>
  <c r="X956" i="6"/>
  <c r="T956" i="6"/>
  <c r="P956" i="6"/>
  <c r="M956" i="6"/>
  <c r="AB955" i="6"/>
  <c r="X955" i="6"/>
  <c r="T955" i="6"/>
  <c r="P955" i="6"/>
  <c r="M955" i="6"/>
  <c r="AB954" i="6"/>
  <c r="X954" i="6"/>
  <c r="T954" i="6"/>
  <c r="P954" i="6"/>
  <c r="M954" i="6"/>
  <c r="AB953" i="6"/>
  <c r="X953" i="6"/>
  <c r="T953" i="6"/>
  <c r="P953" i="6"/>
  <c r="M953" i="6"/>
  <c r="AB952" i="6"/>
  <c r="X952" i="6"/>
  <c r="T952" i="6"/>
  <c r="P952" i="6"/>
  <c r="M952" i="6"/>
  <c r="AB951" i="6"/>
  <c r="X951" i="6"/>
  <c r="T951" i="6"/>
  <c r="P951" i="6"/>
  <c r="M951" i="6"/>
  <c r="AB950" i="6"/>
  <c r="X950" i="6"/>
  <c r="T950" i="6"/>
  <c r="P950" i="6"/>
  <c r="M950" i="6"/>
  <c r="AB949" i="6"/>
  <c r="X949" i="6"/>
  <c r="T949" i="6"/>
  <c r="P949" i="6"/>
  <c r="M949" i="6"/>
  <c r="AB948" i="6"/>
  <c r="X948" i="6"/>
  <c r="T948" i="6"/>
  <c r="P948" i="6"/>
  <c r="M948" i="6"/>
  <c r="AB947" i="6"/>
  <c r="X947" i="6"/>
  <c r="T947" i="6"/>
  <c r="P947" i="6"/>
  <c r="M947" i="6"/>
  <c r="AB946" i="6"/>
  <c r="X946" i="6"/>
  <c r="T946" i="6"/>
  <c r="P946" i="6"/>
  <c r="M946" i="6"/>
  <c r="AB945" i="6"/>
  <c r="X945" i="6"/>
  <c r="T945" i="6"/>
  <c r="P945" i="6"/>
  <c r="M945" i="6"/>
  <c r="AB944" i="6"/>
  <c r="X944" i="6"/>
  <c r="T944" i="6"/>
  <c r="P944" i="6"/>
  <c r="M944" i="6"/>
  <c r="AB943" i="6"/>
  <c r="X943" i="6"/>
  <c r="T943" i="6"/>
  <c r="P943" i="6"/>
  <c r="M943" i="6"/>
  <c r="AB942" i="6"/>
  <c r="X942" i="6"/>
  <c r="T942" i="6"/>
  <c r="P942" i="6"/>
  <c r="M942" i="6"/>
  <c r="AB941" i="6"/>
  <c r="X941" i="6"/>
  <c r="T941" i="6"/>
  <c r="P941" i="6"/>
  <c r="M941" i="6"/>
  <c r="AB940" i="6"/>
  <c r="X940" i="6"/>
  <c r="T940" i="6"/>
  <c r="P940" i="6"/>
  <c r="M940" i="6"/>
  <c r="AB939" i="6"/>
  <c r="X939" i="6"/>
  <c r="T939" i="6"/>
  <c r="P939" i="6"/>
  <c r="M939" i="6"/>
  <c r="AB938" i="6"/>
  <c r="X938" i="6"/>
  <c r="T938" i="6"/>
  <c r="P938" i="6"/>
  <c r="M938" i="6"/>
  <c r="AB937" i="6"/>
  <c r="X937" i="6"/>
  <c r="T937" i="6"/>
  <c r="P937" i="6"/>
  <c r="M937" i="6"/>
  <c r="AB936" i="6"/>
  <c r="X936" i="6"/>
  <c r="T936" i="6"/>
  <c r="P936" i="6"/>
  <c r="M936" i="6"/>
  <c r="AB935" i="6"/>
  <c r="X935" i="6"/>
  <c r="T935" i="6"/>
  <c r="P935" i="6"/>
  <c r="M935" i="6"/>
  <c r="AB934" i="6"/>
  <c r="X934" i="6"/>
  <c r="T934" i="6"/>
  <c r="P934" i="6"/>
  <c r="M934" i="6"/>
  <c r="AB933" i="6"/>
  <c r="X933" i="6"/>
  <c r="T933" i="6"/>
  <c r="P933" i="6"/>
  <c r="M933" i="6"/>
  <c r="AB932" i="6"/>
  <c r="X932" i="6"/>
  <c r="T932" i="6"/>
  <c r="P932" i="6"/>
  <c r="M932" i="6"/>
  <c r="AB931" i="6"/>
  <c r="X931" i="6"/>
  <c r="T931" i="6"/>
  <c r="P931" i="6"/>
  <c r="M931" i="6"/>
  <c r="AB930" i="6"/>
  <c r="X930" i="6"/>
  <c r="T930" i="6"/>
  <c r="P930" i="6"/>
  <c r="M930" i="6"/>
  <c r="AB929" i="6"/>
  <c r="X929" i="6"/>
  <c r="T929" i="6"/>
  <c r="P929" i="6"/>
  <c r="M929" i="6"/>
  <c r="AB928" i="6"/>
  <c r="X928" i="6"/>
  <c r="T928" i="6"/>
  <c r="P928" i="6"/>
  <c r="M928" i="6"/>
  <c r="AB927" i="6"/>
  <c r="X927" i="6"/>
  <c r="T927" i="6"/>
  <c r="P927" i="6"/>
  <c r="M927" i="6"/>
  <c r="AB926" i="6"/>
  <c r="X926" i="6"/>
  <c r="T926" i="6"/>
  <c r="P926" i="6"/>
  <c r="M926" i="6"/>
  <c r="AB925" i="6"/>
  <c r="X925" i="6"/>
  <c r="T925" i="6"/>
  <c r="P925" i="6"/>
  <c r="M925" i="6"/>
  <c r="AB924" i="6"/>
  <c r="X924" i="6"/>
  <c r="T924" i="6"/>
  <c r="P924" i="6"/>
  <c r="M924" i="6"/>
  <c r="AB923" i="6"/>
  <c r="X923" i="6"/>
  <c r="T923" i="6"/>
  <c r="P923" i="6"/>
  <c r="M923" i="6"/>
  <c r="AB922" i="6"/>
  <c r="X922" i="6"/>
  <c r="T922" i="6"/>
  <c r="P922" i="6"/>
  <c r="M922" i="6"/>
  <c r="AB921" i="6"/>
  <c r="X921" i="6"/>
  <c r="T921" i="6"/>
  <c r="P921" i="6"/>
  <c r="M921" i="6"/>
  <c r="AB920" i="6"/>
  <c r="X920" i="6"/>
  <c r="T920" i="6"/>
  <c r="P920" i="6"/>
  <c r="M920" i="6"/>
  <c r="AB919" i="6"/>
  <c r="X919" i="6"/>
  <c r="T919" i="6"/>
  <c r="P919" i="6"/>
  <c r="M919" i="6"/>
  <c r="AB918" i="6"/>
  <c r="X918" i="6"/>
  <c r="T918" i="6"/>
  <c r="P918" i="6"/>
  <c r="M918" i="6"/>
  <c r="AB917" i="6"/>
  <c r="X917" i="6"/>
  <c r="T917" i="6"/>
  <c r="P917" i="6"/>
  <c r="M917" i="6"/>
  <c r="AB916" i="6"/>
  <c r="X916" i="6"/>
  <c r="T916" i="6"/>
  <c r="P916" i="6"/>
  <c r="M916" i="6"/>
  <c r="AB915" i="6"/>
  <c r="X915" i="6"/>
  <c r="T915" i="6"/>
  <c r="P915" i="6"/>
  <c r="M915" i="6"/>
  <c r="AB914" i="6"/>
  <c r="X914" i="6"/>
  <c r="T914" i="6"/>
  <c r="P914" i="6"/>
  <c r="M914" i="6"/>
  <c r="AB913" i="6"/>
  <c r="X913" i="6"/>
  <c r="T913" i="6"/>
  <c r="P913" i="6"/>
  <c r="M913" i="6"/>
  <c r="AB912" i="6"/>
  <c r="X912" i="6"/>
  <c r="T912" i="6"/>
  <c r="P912" i="6"/>
  <c r="M912" i="6"/>
  <c r="AB911" i="6"/>
  <c r="X911" i="6"/>
  <c r="T911" i="6"/>
  <c r="P911" i="6"/>
  <c r="M911" i="6"/>
  <c r="AB910" i="6"/>
  <c r="X910" i="6"/>
  <c r="T910" i="6"/>
  <c r="P910" i="6"/>
  <c r="M910" i="6"/>
  <c r="AB909" i="6"/>
  <c r="X909" i="6"/>
  <c r="T909" i="6"/>
  <c r="P909" i="6"/>
  <c r="M909" i="6"/>
  <c r="AB908" i="6"/>
  <c r="X908" i="6"/>
  <c r="T908" i="6"/>
  <c r="P908" i="6"/>
  <c r="M908" i="6"/>
  <c r="AB907" i="6"/>
  <c r="X907" i="6"/>
  <c r="T907" i="6"/>
  <c r="P907" i="6"/>
  <c r="M907" i="6"/>
  <c r="AB906" i="6"/>
  <c r="X906" i="6"/>
  <c r="T906" i="6"/>
  <c r="P906" i="6"/>
  <c r="M906" i="6"/>
  <c r="AB905" i="6"/>
  <c r="X905" i="6"/>
  <c r="T905" i="6"/>
  <c r="P905" i="6"/>
  <c r="M905" i="6"/>
  <c r="AB904" i="6"/>
  <c r="X904" i="6"/>
  <c r="T904" i="6"/>
  <c r="P904" i="6"/>
  <c r="M904" i="6"/>
  <c r="AB903" i="6"/>
  <c r="X903" i="6"/>
  <c r="T903" i="6"/>
  <c r="P903" i="6"/>
  <c r="M903" i="6"/>
  <c r="AB902" i="6"/>
  <c r="X902" i="6"/>
  <c r="T902" i="6"/>
  <c r="P902" i="6"/>
  <c r="M902" i="6"/>
  <c r="AB901" i="6"/>
  <c r="X901" i="6"/>
  <c r="T901" i="6"/>
  <c r="P901" i="6"/>
  <c r="M901" i="6"/>
  <c r="AB900" i="6"/>
  <c r="X900" i="6"/>
  <c r="T900" i="6"/>
  <c r="P900" i="6"/>
  <c r="M900" i="6"/>
  <c r="AB899" i="6"/>
  <c r="X899" i="6"/>
  <c r="T899" i="6"/>
  <c r="P899" i="6"/>
  <c r="M899" i="6"/>
  <c r="AB898" i="6"/>
  <c r="X898" i="6"/>
  <c r="T898" i="6"/>
  <c r="P898" i="6"/>
  <c r="M898" i="6"/>
  <c r="AB897" i="6"/>
  <c r="X897" i="6"/>
  <c r="T897" i="6"/>
  <c r="P897" i="6"/>
  <c r="M897" i="6"/>
  <c r="AB896" i="6"/>
  <c r="X896" i="6"/>
  <c r="T896" i="6"/>
  <c r="P896" i="6"/>
  <c r="M896" i="6"/>
  <c r="AB895" i="6"/>
  <c r="X895" i="6"/>
  <c r="T895" i="6"/>
  <c r="P895" i="6"/>
  <c r="M895" i="6"/>
  <c r="AB894" i="6"/>
  <c r="X894" i="6"/>
  <c r="T894" i="6"/>
  <c r="P894" i="6"/>
  <c r="M894" i="6"/>
  <c r="AB893" i="6"/>
  <c r="X893" i="6"/>
  <c r="T893" i="6"/>
  <c r="P893" i="6"/>
  <c r="M893" i="6"/>
  <c r="AB892" i="6"/>
  <c r="X892" i="6"/>
  <c r="T892" i="6"/>
  <c r="P892" i="6"/>
  <c r="M892" i="6"/>
  <c r="AB891" i="6"/>
  <c r="X891" i="6"/>
  <c r="T891" i="6"/>
  <c r="P891" i="6"/>
  <c r="M891" i="6"/>
  <c r="AB890" i="6"/>
  <c r="X890" i="6"/>
  <c r="T890" i="6"/>
  <c r="P890" i="6"/>
  <c r="M890" i="6"/>
  <c r="AB889" i="6"/>
  <c r="X889" i="6"/>
  <c r="T889" i="6"/>
  <c r="P889" i="6"/>
  <c r="M889" i="6"/>
  <c r="AB888" i="6"/>
  <c r="X888" i="6"/>
  <c r="T888" i="6"/>
  <c r="P888" i="6"/>
  <c r="M888" i="6"/>
  <c r="AB887" i="6"/>
  <c r="X887" i="6"/>
  <c r="T887" i="6"/>
  <c r="P887" i="6"/>
  <c r="M887" i="6"/>
  <c r="AB886" i="6"/>
  <c r="X886" i="6"/>
  <c r="T886" i="6"/>
  <c r="P886" i="6"/>
  <c r="M886" i="6"/>
  <c r="AB885" i="6"/>
  <c r="X885" i="6"/>
  <c r="T885" i="6"/>
  <c r="P885" i="6"/>
  <c r="M885" i="6"/>
  <c r="AB884" i="6"/>
  <c r="X884" i="6"/>
  <c r="T884" i="6"/>
  <c r="P884" i="6"/>
  <c r="M884" i="6"/>
  <c r="AB883" i="6"/>
  <c r="X883" i="6"/>
  <c r="T883" i="6"/>
  <c r="P883" i="6"/>
  <c r="M883" i="6"/>
  <c r="AB882" i="6"/>
  <c r="X882" i="6"/>
  <c r="T882" i="6"/>
  <c r="P882" i="6"/>
  <c r="M882" i="6"/>
  <c r="AB881" i="6"/>
  <c r="X881" i="6"/>
  <c r="T881" i="6"/>
  <c r="P881" i="6"/>
  <c r="M881" i="6"/>
  <c r="AB880" i="6"/>
  <c r="X880" i="6"/>
  <c r="T880" i="6"/>
  <c r="P880" i="6"/>
  <c r="M880" i="6"/>
  <c r="AB879" i="6"/>
  <c r="X879" i="6"/>
  <c r="T879" i="6"/>
  <c r="P879" i="6"/>
  <c r="M879" i="6"/>
  <c r="AB878" i="6"/>
  <c r="X878" i="6"/>
  <c r="T878" i="6"/>
  <c r="P878" i="6"/>
  <c r="M878" i="6"/>
  <c r="AB877" i="6"/>
  <c r="X877" i="6"/>
  <c r="T877" i="6"/>
  <c r="P877" i="6"/>
  <c r="M877" i="6"/>
  <c r="AB876" i="6"/>
  <c r="X876" i="6"/>
  <c r="T876" i="6"/>
  <c r="P876" i="6"/>
  <c r="M876" i="6"/>
  <c r="AB875" i="6"/>
  <c r="X875" i="6"/>
  <c r="T875" i="6"/>
  <c r="P875" i="6"/>
  <c r="M875" i="6"/>
  <c r="AB874" i="6"/>
  <c r="X874" i="6"/>
  <c r="T874" i="6"/>
  <c r="P874" i="6"/>
  <c r="M874" i="6"/>
  <c r="AB873" i="6"/>
  <c r="X873" i="6"/>
  <c r="T873" i="6"/>
  <c r="P873" i="6"/>
  <c r="M873" i="6"/>
  <c r="AB872" i="6"/>
  <c r="X872" i="6"/>
  <c r="T872" i="6"/>
  <c r="P872" i="6"/>
  <c r="M872" i="6"/>
  <c r="AB871" i="6"/>
  <c r="X871" i="6"/>
  <c r="T871" i="6"/>
  <c r="P871" i="6"/>
  <c r="M871" i="6"/>
  <c r="AB870" i="6"/>
  <c r="X870" i="6"/>
  <c r="T870" i="6"/>
  <c r="P870" i="6"/>
  <c r="M870" i="6"/>
  <c r="AB869" i="6"/>
  <c r="X869" i="6"/>
  <c r="T869" i="6"/>
  <c r="P869" i="6"/>
  <c r="M869" i="6"/>
  <c r="AB868" i="6"/>
  <c r="X868" i="6"/>
  <c r="T868" i="6"/>
  <c r="P868" i="6"/>
  <c r="M868" i="6"/>
  <c r="AB867" i="6"/>
  <c r="X867" i="6"/>
  <c r="T867" i="6"/>
  <c r="P867" i="6"/>
  <c r="M867" i="6"/>
  <c r="AB866" i="6"/>
  <c r="X866" i="6"/>
  <c r="T866" i="6"/>
  <c r="P866" i="6"/>
  <c r="M866" i="6"/>
  <c r="AB865" i="6"/>
  <c r="X865" i="6"/>
  <c r="T865" i="6"/>
  <c r="P865" i="6"/>
  <c r="M865" i="6"/>
  <c r="AB864" i="6"/>
  <c r="X864" i="6"/>
  <c r="T864" i="6"/>
  <c r="P864" i="6"/>
  <c r="M864" i="6"/>
  <c r="AB863" i="6"/>
  <c r="X863" i="6"/>
  <c r="T863" i="6"/>
  <c r="P863" i="6"/>
  <c r="M863" i="6"/>
  <c r="AB862" i="6"/>
  <c r="X862" i="6"/>
  <c r="T862" i="6"/>
  <c r="P862" i="6"/>
  <c r="M862" i="6"/>
  <c r="AB861" i="6"/>
  <c r="X861" i="6"/>
  <c r="T861" i="6"/>
  <c r="P861" i="6"/>
  <c r="M861" i="6"/>
  <c r="AB860" i="6"/>
  <c r="X860" i="6"/>
  <c r="T860" i="6"/>
  <c r="P860" i="6"/>
  <c r="M860" i="6"/>
  <c r="AB859" i="6"/>
  <c r="X859" i="6"/>
  <c r="T859" i="6"/>
  <c r="P859" i="6"/>
  <c r="M859" i="6"/>
  <c r="AB858" i="6"/>
  <c r="X858" i="6"/>
  <c r="T858" i="6"/>
  <c r="P858" i="6"/>
  <c r="M858" i="6"/>
  <c r="AB857" i="6"/>
  <c r="X857" i="6"/>
  <c r="T857" i="6"/>
  <c r="P857" i="6"/>
  <c r="M857" i="6"/>
  <c r="AB856" i="6"/>
  <c r="X856" i="6"/>
  <c r="T856" i="6"/>
  <c r="P856" i="6"/>
  <c r="M856" i="6"/>
  <c r="AB855" i="6"/>
  <c r="X855" i="6"/>
  <c r="T855" i="6"/>
  <c r="P855" i="6"/>
  <c r="M855" i="6"/>
  <c r="AB854" i="6"/>
  <c r="X854" i="6"/>
  <c r="T854" i="6"/>
  <c r="P854" i="6"/>
  <c r="M854" i="6"/>
  <c r="AB853" i="6"/>
  <c r="X853" i="6"/>
  <c r="T853" i="6"/>
  <c r="P853" i="6"/>
  <c r="M853" i="6"/>
  <c r="AB852" i="6"/>
  <c r="X852" i="6"/>
  <c r="T852" i="6"/>
  <c r="P852" i="6"/>
  <c r="M852" i="6"/>
  <c r="AB851" i="6"/>
  <c r="X851" i="6"/>
  <c r="T851" i="6"/>
  <c r="P851" i="6"/>
  <c r="M851" i="6"/>
  <c r="AB850" i="6"/>
  <c r="X850" i="6"/>
  <c r="T850" i="6"/>
  <c r="P850" i="6"/>
  <c r="M850" i="6"/>
  <c r="AB849" i="6"/>
  <c r="X849" i="6"/>
  <c r="T849" i="6"/>
  <c r="P849" i="6"/>
  <c r="M849" i="6"/>
  <c r="AB848" i="6"/>
  <c r="X848" i="6"/>
  <c r="T848" i="6"/>
  <c r="P848" i="6"/>
  <c r="M848" i="6"/>
  <c r="AB847" i="6"/>
  <c r="X847" i="6"/>
  <c r="T847" i="6"/>
  <c r="P847" i="6"/>
  <c r="M847" i="6"/>
  <c r="AB846" i="6"/>
  <c r="X846" i="6"/>
  <c r="T846" i="6"/>
  <c r="P846" i="6"/>
  <c r="M846" i="6"/>
  <c r="AB845" i="6"/>
  <c r="X845" i="6"/>
  <c r="T845" i="6"/>
  <c r="P845" i="6"/>
  <c r="M845" i="6"/>
  <c r="AB844" i="6"/>
  <c r="X844" i="6"/>
  <c r="T844" i="6"/>
  <c r="P844" i="6"/>
  <c r="M844" i="6"/>
  <c r="AB843" i="6"/>
  <c r="X843" i="6"/>
  <c r="T843" i="6"/>
  <c r="P843" i="6"/>
  <c r="M843" i="6"/>
  <c r="AB842" i="6"/>
  <c r="X842" i="6"/>
  <c r="T842" i="6"/>
  <c r="P842" i="6"/>
  <c r="M842" i="6"/>
  <c r="AB841" i="6"/>
  <c r="X841" i="6"/>
  <c r="T841" i="6"/>
  <c r="P841" i="6"/>
  <c r="M841" i="6"/>
  <c r="AB840" i="6"/>
  <c r="X840" i="6"/>
  <c r="T840" i="6"/>
  <c r="P840" i="6"/>
  <c r="M840" i="6"/>
  <c r="AB839" i="6"/>
  <c r="X839" i="6"/>
  <c r="T839" i="6"/>
  <c r="P839" i="6"/>
  <c r="M839" i="6"/>
  <c r="AB838" i="6"/>
  <c r="X838" i="6"/>
  <c r="T838" i="6"/>
  <c r="P838" i="6"/>
  <c r="M838" i="6"/>
  <c r="AB837" i="6"/>
  <c r="X837" i="6"/>
  <c r="T837" i="6"/>
  <c r="P837" i="6"/>
  <c r="M837" i="6"/>
  <c r="AB836" i="6"/>
  <c r="X836" i="6"/>
  <c r="T836" i="6"/>
  <c r="P836" i="6"/>
  <c r="M836" i="6"/>
  <c r="AB835" i="6"/>
  <c r="X835" i="6"/>
  <c r="T835" i="6"/>
  <c r="P835" i="6"/>
  <c r="M835" i="6"/>
  <c r="AB834" i="6"/>
  <c r="X834" i="6"/>
  <c r="T834" i="6"/>
  <c r="P834" i="6"/>
  <c r="M834" i="6"/>
  <c r="AB833" i="6"/>
  <c r="X833" i="6"/>
  <c r="T833" i="6"/>
  <c r="P833" i="6"/>
  <c r="M833" i="6"/>
  <c r="AB832" i="6"/>
  <c r="X832" i="6"/>
  <c r="T832" i="6"/>
  <c r="P832" i="6"/>
  <c r="M832" i="6"/>
  <c r="AB831" i="6"/>
  <c r="X831" i="6"/>
  <c r="T831" i="6"/>
  <c r="P831" i="6"/>
  <c r="M831" i="6"/>
  <c r="AB830" i="6"/>
  <c r="X830" i="6"/>
  <c r="T830" i="6"/>
  <c r="P830" i="6"/>
  <c r="M830" i="6"/>
  <c r="AB829" i="6"/>
  <c r="X829" i="6"/>
  <c r="T829" i="6"/>
  <c r="P829" i="6"/>
  <c r="M829" i="6"/>
  <c r="AB828" i="6"/>
  <c r="X828" i="6"/>
  <c r="T828" i="6"/>
  <c r="P828" i="6"/>
  <c r="M828" i="6"/>
  <c r="AB827" i="6"/>
  <c r="X827" i="6"/>
  <c r="T827" i="6"/>
  <c r="P827" i="6"/>
  <c r="M827" i="6"/>
  <c r="AB826" i="6"/>
  <c r="X826" i="6"/>
  <c r="T826" i="6"/>
  <c r="P826" i="6"/>
  <c r="M826" i="6"/>
  <c r="AB825" i="6"/>
  <c r="X825" i="6"/>
  <c r="T825" i="6"/>
  <c r="P825" i="6"/>
  <c r="M825" i="6"/>
  <c r="AB824" i="6"/>
  <c r="X824" i="6"/>
  <c r="T824" i="6"/>
  <c r="P824" i="6"/>
  <c r="M824" i="6"/>
  <c r="AB823" i="6"/>
  <c r="X823" i="6"/>
  <c r="T823" i="6"/>
  <c r="P823" i="6"/>
  <c r="M823" i="6"/>
  <c r="AB822" i="6"/>
  <c r="X822" i="6"/>
  <c r="T822" i="6"/>
  <c r="P822" i="6"/>
  <c r="M822" i="6"/>
  <c r="AB821" i="6"/>
  <c r="X821" i="6"/>
  <c r="T821" i="6"/>
  <c r="P821" i="6"/>
  <c r="M821" i="6"/>
  <c r="AB820" i="6"/>
  <c r="X820" i="6"/>
  <c r="T820" i="6"/>
  <c r="P820" i="6"/>
  <c r="M820" i="6"/>
  <c r="AB819" i="6"/>
  <c r="X819" i="6"/>
  <c r="T819" i="6"/>
  <c r="P819" i="6"/>
  <c r="M819" i="6"/>
  <c r="AB818" i="6"/>
  <c r="X818" i="6"/>
  <c r="T818" i="6"/>
  <c r="P818" i="6"/>
  <c r="M818" i="6"/>
  <c r="AB817" i="6"/>
  <c r="X817" i="6"/>
  <c r="T817" i="6"/>
  <c r="P817" i="6"/>
  <c r="M817" i="6"/>
  <c r="AB816" i="6"/>
  <c r="X816" i="6"/>
  <c r="T816" i="6"/>
  <c r="P816" i="6"/>
  <c r="M816" i="6"/>
  <c r="AB815" i="6"/>
  <c r="X815" i="6"/>
  <c r="T815" i="6"/>
  <c r="P815" i="6"/>
  <c r="M815" i="6"/>
  <c r="AB814" i="6"/>
  <c r="X814" i="6"/>
  <c r="T814" i="6"/>
  <c r="P814" i="6"/>
  <c r="M814" i="6"/>
  <c r="AB813" i="6"/>
  <c r="X813" i="6"/>
  <c r="T813" i="6"/>
  <c r="P813" i="6"/>
  <c r="M813" i="6"/>
  <c r="AB812" i="6"/>
  <c r="X812" i="6"/>
  <c r="T812" i="6"/>
  <c r="P812" i="6"/>
  <c r="M812" i="6"/>
  <c r="AB811" i="6"/>
  <c r="X811" i="6"/>
  <c r="T811" i="6"/>
  <c r="P811" i="6"/>
  <c r="M811" i="6"/>
  <c r="AB810" i="6"/>
  <c r="X810" i="6"/>
  <c r="T810" i="6"/>
  <c r="P810" i="6"/>
  <c r="M810" i="6"/>
  <c r="AB809" i="6"/>
  <c r="X809" i="6"/>
  <c r="T809" i="6"/>
  <c r="P809" i="6"/>
  <c r="M809" i="6"/>
  <c r="AB808" i="6"/>
  <c r="X808" i="6"/>
  <c r="T808" i="6"/>
  <c r="P808" i="6"/>
  <c r="M808" i="6"/>
  <c r="AB807" i="6"/>
  <c r="X807" i="6"/>
  <c r="T807" i="6"/>
  <c r="P807" i="6"/>
  <c r="M807" i="6"/>
  <c r="AB806" i="6"/>
  <c r="X806" i="6"/>
  <c r="T806" i="6"/>
  <c r="P806" i="6"/>
  <c r="M806" i="6"/>
  <c r="AB805" i="6"/>
  <c r="X805" i="6"/>
  <c r="T805" i="6"/>
  <c r="P805" i="6"/>
  <c r="M805" i="6"/>
  <c r="AB804" i="6"/>
  <c r="X804" i="6"/>
  <c r="T804" i="6"/>
  <c r="P804" i="6"/>
  <c r="M804" i="6"/>
  <c r="AB803" i="6"/>
  <c r="X803" i="6"/>
  <c r="T803" i="6"/>
  <c r="P803" i="6"/>
  <c r="M803" i="6"/>
  <c r="AB802" i="6"/>
  <c r="X802" i="6"/>
  <c r="T802" i="6"/>
  <c r="P802" i="6"/>
  <c r="M802" i="6"/>
  <c r="AB801" i="6"/>
  <c r="X801" i="6"/>
  <c r="T801" i="6"/>
  <c r="P801" i="6"/>
  <c r="M801" i="6"/>
  <c r="AB800" i="6"/>
  <c r="X800" i="6"/>
  <c r="T800" i="6"/>
  <c r="P800" i="6"/>
  <c r="M800" i="6"/>
  <c r="AB799" i="6"/>
  <c r="X799" i="6"/>
  <c r="T799" i="6"/>
  <c r="P799" i="6"/>
  <c r="M799" i="6"/>
  <c r="AB798" i="6"/>
  <c r="X798" i="6"/>
  <c r="T798" i="6"/>
  <c r="P798" i="6"/>
  <c r="M798" i="6"/>
  <c r="AB797" i="6"/>
  <c r="X797" i="6"/>
  <c r="T797" i="6"/>
  <c r="P797" i="6"/>
  <c r="M797" i="6"/>
  <c r="AB796" i="6"/>
  <c r="X796" i="6"/>
  <c r="T796" i="6"/>
  <c r="P796" i="6"/>
  <c r="M796" i="6"/>
  <c r="AB795" i="6"/>
  <c r="X795" i="6"/>
  <c r="T795" i="6"/>
  <c r="P795" i="6"/>
  <c r="M795" i="6"/>
  <c r="AB794" i="6"/>
  <c r="X794" i="6"/>
  <c r="T794" i="6"/>
  <c r="P794" i="6"/>
  <c r="M794" i="6"/>
  <c r="AB793" i="6"/>
  <c r="X793" i="6"/>
  <c r="T793" i="6"/>
  <c r="P793" i="6"/>
  <c r="M793" i="6"/>
  <c r="AB792" i="6"/>
  <c r="X792" i="6"/>
  <c r="T792" i="6"/>
  <c r="P792" i="6"/>
  <c r="M792" i="6"/>
  <c r="AB791" i="6"/>
  <c r="X791" i="6"/>
  <c r="T791" i="6"/>
  <c r="P791" i="6"/>
  <c r="M791" i="6"/>
  <c r="AB790" i="6"/>
  <c r="X790" i="6"/>
  <c r="T790" i="6"/>
  <c r="P790" i="6"/>
  <c r="M790" i="6"/>
  <c r="AB789" i="6"/>
  <c r="X789" i="6"/>
  <c r="T789" i="6"/>
  <c r="P789" i="6"/>
  <c r="M789" i="6"/>
  <c r="AB788" i="6"/>
  <c r="X788" i="6"/>
  <c r="T788" i="6"/>
  <c r="P788" i="6"/>
  <c r="M788" i="6"/>
  <c r="AB787" i="6"/>
  <c r="X787" i="6"/>
  <c r="T787" i="6"/>
  <c r="P787" i="6"/>
  <c r="M787" i="6"/>
  <c r="AB786" i="6"/>
  <c r="X786" i="6"/>
  <c r="T786" i="6"/>
  <c r="P786" i="6"/>
  <c r="M786" i="6"/>
  <c r="AB785" i="6"/>
  <c r="X785" i="6"/>
  <c r="T785" i="6"/>
  <c r="P785" i="6"/>
  <c r="M785" i="6"/>
  <c r="AB784" i="6"/>
  <c r="X784" i="6"/>
  <c r="T784" i="6"/>
  <c r="P784" i="6"/>
  <c r="M784" i="6"/>
  <c r="AB783" i="6"/>
  <c r="X783" i="6"/>
  <c r="T783" i="6"/>
  <c r="P783" i="6"/>
  <c r="M783" i="6"/>
  <c r="AB782" i="6"/>
  <c r="X782" i="6"/>
  <c r="T782" i="6"/>
  <c r="P782" i="6"/>
  <c r="M782" i="6"/>
  <c r="AB781" i="6"/>
  <c r="X781" i="6"/>
  <c r="T781" i="6"/>
  <c r="P781" i="6"/>
  <c r="M781" i="6"/>
  <c r="AB780" i="6"/>
  <c r="X780" i="6"/>
  <c r="T780" i="6"/>
  <c r="P780" i="6"/>
  <c r="M780" i="6"/>
  <c r="AB779" i="6"/>
  <c r="X779" i="6"/>
  <c r="T779" i="6"/>
  <c r="P779" i="6"/>
  <c r="M779" i="6"/>
  <c r="AB778" i="6"/>
  <c r="X778" i="6"/>
  <c r="T778" i="6"/>
  <c r="P778" i="6"/>
  <c r="M778" i="6"/>
  <c r="AB777" i="6"/>
  <c r="X777" i="6"/>
  <c r="T777" i="6"/>
  <c r="P777" i="6"/>
  <c r="M777" i="6"/>
  <c r="AB776" i="6"/>
  <c r="X776" i="6"/>
  <c r="T776" i="6"/>
  <c r="P776" i="6"/>
  <c r="M776" i="6"/>
  <c r="AB775" i="6"/>
  <c r="X775" i="6"/>
  <c r="T775" i="6"/>
  <c r="P775" i="6"/>
  <c r="M775" i="6"/>
  <c r="AB774" i="6"/>
  <c r="X774" i="6"/>
  <c r="T774" i="6"/>
  <c r="P774" i="6"/>
  <c r="M774" i="6"/>
  <c r="AB773" i="6"/>
  <c r="X773" i="6"/>
  <c r="T773" i="6"/>
  <c r="P773" i="6"/>
  <c r="M773" i="6"/>
  <c r="AB772" i="6"/>
  <c r="X772" i="6"/>
  <c r="T772" i="6"/>
  <c r="P772" i="6"/>
  <c r="M772" i="6"/>
  <c r="AB771" i="6"/>
  <c r="X771" i="6"/>
  <c r="T771" i="6"/>
  <c r="P771" i="6"/>
  <c r="M771" i="6"/>
  <c r="AB770" i="6"/>
  <c r="X770" i="6"/>
  <c r="T770" i="6"/>
  <c r="P770" i="6"/>
  <c r="M770" i="6"/>
  <c r="AB769" i="6"/>
  <c r="X769" i="6"/>
  <c r="T769" i="6"/>
  <c r="P769" i="6"/>
  <c r="M769" i="6"/>
  <c r="AB768" i="6"/>
  <c r="X768" i="6"/>
  <c r="T768" i="6"/>
  <c r="P768" i="6"/>
  <c r="M768" i="6"/>
  <c r="AB767" i="6"/>
  <c r="X767" i="6"/>
  <c r="T767" i="6"/>
  <c r="P767" i="6"/>
  <c r="M767" i="6"/>
  <c r="AB766" i="6"/>
  <c r="X766" i="6"/>
  <c r="T766" i="6"/>
  <c r="P766" i="6"/>
  <c r="M766" i="6"/>
  <c r="AB765" i="6"/>
  <c r="X765" i="6"/>
  <c r="T765" i="6"/>
  <c r="P765" i="6"/>
  <c r="M765" i="6"/>
  <c r="AB764" i="6"/>
  <c r="X764" i="6"/>
  <c r="T764" i="6"/>
  <c r="P764" i="6"/>
  <c r="M764" i="6"/>
  <c r="AB763" i="6"/>
  <c r="X763" i="6"/>
  <c r="T763" i="6"/>
  <c r="P763" i="6"/>
  <c r="M763" i="6"/>
  <c r="AB762" i="6"/>
  <c r="X762" i="6"/>
  <c r="T762" i="6"/>
  <c r="P762" i="6"/>
  <c r="M762" i="6"/>
  <c r="AB761" i="6"/>
  <c r="X761" i="6"/>
  <c r="T761" i="6"/>
  <c r="P761" i="6"/>
  <c r="M761" i="6"/>
  <c r="AB760" i="6"/>
  <c r="X760" i="6"/>
  <c r="T760" i="6"/>
  <c r="P760" i="6"/>
  <c r="M760" i="6"/>
  <c r="AB759" i="6"/>
  <c r="X759" i="6"/>
  <c r="T759" i="6"/>
  <c r="P759" i="6"/>
  <c r="M759" i="6"/>
  <c r="AB758" i="6"/>
  <c r="X758" i="6"/>
  <c r="T758" i="6"/>
  <c r="P758" i="6"/>
  <c r="M758" i="6"/>
  <c r="AB757" i="6"/>
  <c r="X757" i="6"/>
  <c r="T757" i="6"/>
  <c r="P757" i="6"/>
  <c r="M757" i="6"/>
  <c r="AB756" i="6"/>
  <c r="X756" i="6"/>
  <c r="T756" i="6"/>
  <c r="P756" i="6"/>
  <c r="M756" i="6"/>
  <c r="AB755" i="6"/>
  <c r="X755" i="6"/>
  <c r="T755" i="6"/>
  <c r="P755" i="6"/>
  <c r="M755" i="6"/>
  <c r="AB754" i="6"/>
  <c r="X754" i="6"/>
  <c r="T754" i="6"/>
  <c r="P754" i="6"/>
  <c r="M754" i="6"/>
  <c r="AB753" i="6"/>
  <c r="X753" i="6"/>
  <c r="T753" i="6"/>
  <c r="P753" i="6"/>
  <c r="M753" i="6"/>
  <c r="AB752" i="6"/>
  <c r="X752" i="6"/>
  <c r="T752" i="6"/>
  <c r="P752" i="6"/>
  <c r="M752" i="6"/>
  <c r="AB751" i="6"/>
  <c r="X751" i="6"/>
  <c r="T751" i="6"/>
  <c r="P751" i="6"/>
  <c r="M751" i="6"/>
  <c r="AB750" i="6"/>
  <c r="X750" i="6"/>
  <c r="T750" i="6"/>
  <c r="P750" i="6"/>
  <c r="M750" i="6"/>
  <c r="AB749" i="6"/>
  <c r="X749" i="6"/>
  <c r="T749" i="6"/>
  <c r="P749" i="6"/>
  <c r="M749" i="6"/>
  <c r="AB748" i="6"/>
  <c r="X748" i="6"/>
  <c r="T748" i="6"/>
  <c r="P748" i="6"/>
  <c r="M748" i="6"/>
  <c r="AB747" i="6"/>
  <c r="X747" i="6"/>
  <c r="T747" i="6"/>
  <c r="P747" i="6"/>
  <c r="M747" i="6"/>
  <c r="AB746" i="6"/>
  <c r="X746" i="6"/>
  <c r="T746" i="6"/>
  <c r="P746" i="6"/>
  <c r="M746" i="6"/>
  <c r="AB745" i="6"/>
  <c r="X745" i="6"/>
  <c r="T745" i="6"/>
  <c r="P745" i="6"/>
  <c r="M745" i="6"/>
  <c r="AB744" i="6"/>
  <c r="X744" i="6"/>
  <c r="T744" i="6"/>
  <c r="P744" i="6"/>
  <c r="M744" i="6"/>
  <c r="AB743" i="6"/>
  <c r="X743" i="6"/>
  <c r="T743" i="6"/>
  <c r="P743" i="6"/>
  <c r="M743" i="6"/>
  <c r="AB742" i="6"/>
  <c r="X742" i="6"/>
  <c r="T742" i="6"/>
  <c r="P742" i="6"/>
  <c r="M742" i="6"/>
  <c r="AB741" i="6"/>
  <c r="X741" i="6"/>
  <c r="T741" i="6"/>
  <c r="P741" i="6"/>
  <c r="M741" i="6"/>
  <c r="AB740" i="6"/>
  <c r="X740" i="6"/>
  <c r="T740" i="6"/>
  <c r="P740" i="6"/>
  <c r="M740" i="6"/>
  <c r="AB739" i="6"/>
  <c r="X739" i="6"/>
  <c r="T739" i="6"/>
  <c r="P739" i="6"/>
  <c r="M739" i="6"/>
  <c r="AB738" i="6"/>
  <c r="X738" i="6"/>
  <c r="T738" i="6"/>
  <c r="P738" i="6"/>
  <c r="M738" i="6"/>
  <c r="AB737" i="6"/>
  <c r="X737" i="6"/>
  <c r="T737" i="6"/>
  <c r="P737" i="6"/>
  <c r="M737" i="6"/>
  <c r="AB736" i="6"/>
  <c r="X736" i="6"/>
  <c r="T736" i="6"/>
  <c r="P736" i="6"/>
  <c r="M736" i="6"/>
  <c r="AB735" i="6"/>
  <c r="X735" i="6"/>
  <c r="T735" i="6"/>
  <c r="P735" i="6"/>
  <c r="M735" i="6"/>
  <c r="AB734" i="6"/>
  <c r="X734" i="6"/>
  <c r="T734" i="6"/>
  <c r="P734" i="6"/>
  <c r="M734" i="6"/>
  <c r="AB733" i="6"/>
  <c r="X733" i="6"/>
  <c r="T733" i="6"/>
  <c r="P733" i="6"/>
  <c r="M733" i="6"/>
  <c r="AB732" i="6"/>
  <c r="X732" i="6"/>
  <c r="T732" i="6"/>
  <c r="P732" i="6"/>
  <c r="M732" i="6"/>
  <c r="AB731" i="6"/>
  <c r="X731" i="6"/>
  <c r="T731" i="6"/>
  <c r="P731" i="6"/>
  <c r="M731" i="6"/>
  <c r="AB730" i="6"/>
  <c r="X730" i="6"/>
  <c r="T730" i="6"/>
  <c r="P730" i="6"/>
  <c r="M730" i="6"/>
  <c r="AB729" i="6"/>
  <c r="X729" i="6"/>
  <c r="T729" i="6"/>
  <c r="P729" i="6"/>
  <c r="M729" i="6"/>
  <c r="AB728" i="6"/>
  <c r="X728" i="6"/>
  <c r="T728" i="6"/>
  <c r="P728" i="6"/>
  <c r="M728" i="6"/>
  <c r="AB727" i="6"/>
  <c r="X727" i="6"/>
  <c r="T727" i="6"/>
  <c r="P727" i="6"/>
  <c r="M727" i="6"/>
  <c r="AB726" i="6"/>
  <c r="X726" i="6"/>
  <c r="T726" i="6"/>
  <c r="P726" i="6"/>
  <c r="M726" i="6"/>
  <c r="AB725" i="6"/>
  <c r="X725" i="6"/>
  <c r="T725" i="6"/>
  <c r="P725" i="6"/>
  <c r="M725" i="6"/>
  <c r="AB724" i="6"/>
  <c r="X724" i="6"/>
  <c r="T724" i="6"/>
  <c r="P724" i="6"/>
  <c r="M724" i="6"/>
  <c r="AB723" i="6"/>
  <c r="X723" i="6"/>
  <c r="T723" i="6"/>
  <c r="P723" i="6"/>
  <c r="M723" i="6"/>
  <c r="AB722" i="6"/>
  <c r="X722" i="6"/>
  <c r="T722" i="6"/>
  <c r="P722" i="6"/>
  <c r="M722" i="6"/>
  <c r="AB721" i="6"/>
  <c r="X721" i="6"/>
  <c r="T721" i="6"/>
  <c r="P721" i="6"/>
  <c r="M721" i="6"/>
  <c r="AB720" i="6"/>
  <c r="X720" i="6"/>
  <c r="T720" i="6"/>
  <c r="P720" i="6"/>
  <c r="M720" i="6"/>
  <c r="AB719" i="6"/>
  <c r="X719" i="6"/>
  <c r="T719" i="6"/>
  <c r="P719" i="6"/>
  <c r="M719" i="6"/>
  <c r="AB718" i="6"/>
  <c r="X718" i="6"/>
  <c r="T718" i="6"/>
  <c r="P718" i="6"/>
  <c r="M718" i="6"/>
  <c r="AB717" i="6"/>
  <c r="X717" i="6"/>
  <c r="T717" i="6"/>
  <c r="P717" i="6"/>
  <c r="M717" i="6"/>
  <c r="AB716" i="6"/>
  <c r="X716" i="6"/>
  <c r="T716" i="6"/>
  <c r="P716" i="6"/>
  <c r="M716" i="6"/>
  <c r="AB715" i="6"/>
  <c r="X715" i="6"/>
  <c r="T715" i="6"/>
  <c r="P715" i="6"/>
  <c r="M715" i="6"/>
  <c r="AB714" i="6"/>
  <c r="X714" i="6"/>
  <c r="T714" i="6"/>
  <c r="P714" i="6"/>
  <c r="M714" i="6"/>
  <c r="AB713" i="6"/>
  <c r="X713" i="6"/>
  <c r="T713" i="6"/>
  <c r="P713" i="6"/>
  <c r="M713" i="6"/>
  <c r="AB712" i="6"/>
  <c r="X712" i="6"/>
  <c r="T712" i="6"/>
  <c r="P712" i="6"/>
  <c r="M712" i="6"/>
  <c r="AB711" i="6"/>
  <c r="X711" i="6"/>
  <c r="T711" i="6"/>
  <c r="P711" i="6"/>
  <c r="M711" i="6"/>
  <c r="AB710" i="6"/>
  <c r="X710" i="6"/>
  <c r="T710" i="6"/>
  <c r="P710" i="6"/>
  <c r="M710" i="6"/>
  <c r="AB709" i="6"/>
  <c r="X709" i="6"/>
  <c r="T709" i="6"/>
  <c r="P709" i="6"/>
  <c r="M709" i="6"/>
  <c r="AB708" i="6"/>
  <c r="X708" i="6"/>
  <c r="T708" i="6"/>
  <c r="P708" i="6"/>
  <c r="M708" i="6"/>
  <c r="AB707" i="6"/>
  <c r="X707" i="6"/>
  <c r="T707" i="6"/>
  <c r="P707" i="6"/>
  <c r="M707" i="6"/>
  <c r="AB706" i="6"/>
  <c r="X706" i="6"/>
  <c r="T706" i="6"/>
  <c r="P706" i="6"/>
  <c r="M706" i="6"/>
  <c r="AB705" i="6"/>
  <c r="X705" i="6"/>
  <c r="T705" i="6"/>
  <c r="P705" i="6"/>
  <c r="M705" i="6"/>
  <c r="AB704" i="6"/>
  <c r="X704" i="6"/>
  <c r="T704" i="6"/>
  <c r="P704" i="6"/>
  <c r="M704" i="6"/>
  <c r="AB703" i="6"/>
  <c r="X703" i="6"/>
  <c r="T703" i="6"/>
  <c r="P703" i="6"/>
  <c r="M703" i="6"/>
  <c r="AB702" i="6"/>
  <c r="X702" i="6"/>
  <c r="T702" i="6"/>
  <c r="P702" i="6"/>
  <c r="M702" i="6"/>
  <c r="AB701" i="6"/>
  <c r="X701" i="6"/>
  <c r="T701" i="6"/>
  <c r="P701" i="6"/>
  <c r="M701" i="6"/>
  <c r="AB700" i="6"/>
  <c r="X700" i="6"/>
  <c r="T700" i="6"/>
  <c r="P700" i="6"/>
  <c r="M700" i="6"/>
  <c r="AB699" i="6"/>
  <c r="X699" i="6"/>
  <c r="T699" i="6"/>
  <c r="P699" i="6"/>
  <c r="M699" i="6"/>
  <c r="AB698" i="6"/>
  <c r="X698" i="6"/>
  <c r="T698" i="6"/>
  <c r="P698" i="6"/>
  <c r="M698" i="6"/>
  <c r="AB697" i="6"/>
  <c r="X697" i="6"/>
  <c r="T697" i="6"/>
  <c r="P697" i="6"/>
  <c r="M697" i="6"/>
  <c r="AB696" i="6"/>
  <c r="X696" i="6"/>
  <c r="T696" i="6"/>
  <c r="P696" i="6"/>
  <c r="M696" i="6"/>
  <c r="AB695" i="6"/>
  <c r="X695" i="6"/>
  <c r="T695" i="6"/>
  <c r="P695" i="6"/>
  <c r="M695" i="6"/>
  <c r="AB694" i="6"/>
  <c r="X694" i="6"/>
  <c r="T694" i="6"/>
  <c r="P694" i="6"/>
  <c r="M694" i="6"/>
  <c r="AB693" i="6"/>
  <c r="X693" i="6"/>
  <c r="T693" i="6"/>
  <c r="P693" i="6"/>
  <c r="M693" i="6"/>
  <c r="AB692" i="6"/>
  <c r="X692" i="6"/>
  <c r="T692" i="6"/>
  <c r="P692" i="6"/>
  <c r="M692" i="6"/>
  <c r="AB691" i="6"/>
  <c r="X691" i="6"/>
  <c r="T691" i="6"/>
  <c r="P691" i="6"/>
  <c r="M691" i="6"/>
  <c r="AB690" i="6"/>
  <c r="X690" i="6"/>
  <c r="T690" i="6"/>
  <c r="P690" i="6"/>
  <c r="M690" i="6"/>
  <c r="AB689" i="6"/>
  <c r="X689" i="6"/>
  <c r="T689" i="6"/>
  <c r="P689" i="6"/>
  <c r="M689" i="6"/>
  <c r="AB688" i="6"/>
  <c r="X688" i="6"/>
  <c r="T688" i="6"/>
  <c r="P688" i="6"/>
  <c r="M688" i="6"/>
  <c r="AB687" i="6"/>
  <c r="X687" i="6"/>
  <c r="T687" i="6"/>
  <c r="P687" i="6"/>
  <c r="M687" i="6"/>
  <c r="AB686" i="6"/>
  <c r="X686" i="6"/>
  <c r="T686" i="6"/>
  <c r="P686" i="6"/>
  <c r="M686" i="6"/>
  <c r="AB685" i="6"/>
  <c r="X685" i="6"/>
  <c r="T685" i="6"/>
  <c r="P685" i="6"/>
  <c r="M685" i="6"/>
  <c r="AB684" i="6"/>
  <c r="X684" i="6"/>
  <c r="T684" i="6"/>
  <c r="P684" i="6"/>
  <c r="M684" i="6"/>
  <c r="AB683" i="6"/>
  <c r="X683" i="6"/>
  <c r="T683" i="6"/>
  <c r="P683" i="6"/>
  <c r="M683" i="6"/>
  <c r="AB682" i="6"/>
  <c r="X682" i="6"/>
  <c r="T682" i="6"/>
  <c r="P682" i="6"/>
  <c r="M682" i="6"/>
  <c r="AB681" i="6"/>
  <c r="X681" i="6"/>
  <c r="T681" i="6"/>
  <c r="P681" i="6"/>
  <c r="M681" i="6"/>
  <c r="AB680" i="6"/>
  <c r="X680" i="6"/>
  <c r="T680" i="6"/>
  <c r="P680" i="6"/>
  <c r="M680" i="6"/>
  <c r="AB679" i="6"/>
  <c r="X679" i="6"/>
  <c r="T679" i="6"/>
  <c r="P679" i="6"/>
  <c r="M679" i="6"/>
  <c r="AB678" i="6"/>
  <c r="X678" i="6"/>
  <c r="T678" i="6"/>
  <c r="P678" i="6"/>
  <c r="M678" i="6"/>
  <c r="AB677" i="6"/>
  <c r="X677" i="6"/>
  <c r="T677" i="6"/>
  <c r="P677" i="6"/>
  <c r="M677" i="6"/>
  <c r="AB676" i="6"/>
  <c r="X676" i="6"/>
  <c r="T676" i="6"/>
  <c r="P676" i="6"/>
  <c r="M676" i="6"/>
  <c r="AB675" i="6"/>
  <c r="X675" i="6"/>
  <c r="T675" i="6"/>
  <c r="P675" i="6"/>
  <c r="M675" i="6"/>
  <c r="AB674" i="6"/>
  <c r="X674" i="6"/>
  <c r="T674" i="6"/>
  <c r="P674" i="6"/>
  <c r="M674" i="6"/>
  <c r="AB673" i="6"/>
  <c r="X673" i="6"/>
  <c r="T673" i="6"/>
  <c r="P673" i="6"/>
  <c r="M673" i="6"/>
  <c r="AB672" i="6"/>
  <c r="X672" i="6"/>
  <c r="T672" i="6"/>
  <c r="P672" i="6"/>
  <c r="M672" i="6"/>
  <c r="AB671" i="6"/>
  <c r="X671" i="6"/>
  <c r="T671" i="6"/>
  <c r="P671" i="6"/>
  <c r="M671" i="6"/>
  <c r="AB670" i="6"/>
  <c r="X670" i="6"/>
  <c r="T670" i="6"/>
  <c r="P670" i="6"/>
  <c r="M670" i="6"/>
  <c r="AB669" i="6"/>
  <c r="X669" i="6"/>
  <c r="T669" i="6"/>
  <c r="P669" i="6"/>
  <c r="M669" i="6"/>
  <c r="AB668" i="6"/>
  <c r="X668" i="6"/>
  <c r="T668" i="6"/>
  <c r="P668" i="6"/>
  <c r="M668" i="6"/>
  <c r="AB667" i="6"/>
  <c r="X667" i="6"/>
  <c r="T667" i="6"/>
  <c r="P667" i="6"/>
  <c r="M667" i="6"/>
  <c r="AB666" i="6"/>
  <c r="X666" i="6"/>
  <c r="T666" i="6"/>
  <c r="P666" i="6"/>
  <c r="M666" i="6"/>
  <c r="AB665" i="6"/>
  <c r="X665" i="6"/>
  <c r="T665" i="6"/>
  <c r="P665" i="6"/>
  <c r="M665" i="6"/>
  <c r="AB664" i="6"/>
  <c r="X664" i="6"/>
  <c r="T664" i="6"/>
  <c r="P664" i="6"/>
  <c r="M664" i="6"/>
  <c r="AB663" i="6"/>
  <c r="X663" i="6"/>
  <c r="T663" i="6"/>
  <c r="P663" i="6"/>
  <c r="M663" i="6"/>
  <c r="AB662" i="6"/>
  <c r="X662" i="6"/>
  <c r="T662" i="6"/>
  <c r="P662" i="6"/>
  <c r="M662" i="6"/>
  <c r="AB661" i="6"/>
  <c r="X661" i="6"/>
  <c r="T661" i="6"/>
  <c r="P661" i="6"/>
  <c r="M661" i="6"/>
  <c r="AB660" i="6"/>
  <c r="X660" i="6"/>
  <c r="T660" i="6"/>
  <c r="P660" i="6"/>
  <c r="M660" i="6"/>
  <c r="AB659" i="6"/>
  <c r="X659" i="6"/>
  <c r="T659" i="6"/>
  <c r="P659" i="6"/>
  <c r="M659" i="6"/>
  <c r="AB658" i="6"/>
  <c r="X658" i="6"/>
  <c r="T658" i="6"/>
  <c r="P658" i="6"/>
  <c r="M658" i="6"/>
  <c r="AB657" i="6"/>
  <c r="X657" i="6"/>
  <c r="T657" i="6"/>
  <c r="P657" i="6"/>
  <c r="M657" i="6"/>
  <c r="AB656" i="6"/>
  <c r="X656" i="6"/>
  <c r="T656" i="6"/>
  <c r="P656" i="6"/>
  <c r="M656" i="6"/>
  <c r="AB655" i="6"/>
  <c r="X655" i="6"/>
  <c r="T655" i="6"/>
  <c r="P655" i="6"/>
  <c r="M655" i="6"/>
  <c r="M654" i="6"/>
  <c r="M653" i="6"/>
  <c r="M652" i="6"/>
  <c r="M651" i="6"/>
  <c r="M650" i="6"/>
  <c r="M649" i="6"/>
  <c r="M648" i="6"/>
  <c r="M647" i="6"/>
  <c r="M646" i="6"/>
  <c r="M645" i="6"/>
  <c r="M644" i="6"/>
  <c r="M643" i="6"/>
  <c r="M642" i="6"/>
  <c r="M641" i="6"/>
  <c r="M640" i="6"/>
  <c r="M639" i="6"/>
  <c r="M638" i="6"/>
  <c r="M637" i="6"/>
  <c r="M636" i="6"/>
  <c r="M635" i="6"/>
  <c r="M634" i="6"/>
  <c r="M633" i="6"/>
  <c r="M632" i="6"/>
  <c r="M631" i="6"/>
  <c r="M630" i="6"/>
  <c r="M629" i="6"/>
  <c r="M628" i="6"/>
  <c r="M627" i="6"/>
  <c r="M626" i="6"/>
  <c r="M625" i="6"/>
  <c r="M624" i="6"/>
  <c r="M623" i="6"/>
  <c r="M622" i="6"/>
  <c r="M621" i="6"/>
  <c r="M620" i="6"/>
  <c r="M619" i="6"/>
  <c r="M618" i="6"/>
  <c r="M617" i="6"/>
  <c r="M616" i="6"/>
  <c r="M615" i="6"/>
  <c r="M614" i="6"/>
  <c r="M613" i="6"/>
  <c r="M612" i="6"/>
  <c r="M611" i="6"/>
  <c r="M610" i="6"/>
  <c r="M609" i="6"/>
  <c r="M608" i="6"/>
  <c r="M607" i="6"/>
  <c r="M606" i="6"/>
  <c r="M605" i="6"/>
  <c r="M604" i="6"/>
  <c r="M603" i="6"/>
  <c r="M602" i="6"/>
  <c r="M601" i="6"/>
  <c r="M600" i="6"/>
  <c r="M599" i="6"/>
  <c r="M598" i="6"/>
  <c r="M597" i="6"/>
  <c r="M596" i="6"/>
  <c r="M595" i="6"/>
  <c r="M594" i="6"/>
  <c r="M593" i="6"/>
  <c r="M592" i="6"/>
  <c r="M591" i="6"/>
  <c r="M590" i="6"/>
  <c r="M589" i="6"/>
  <c r="M588" i="6"/>
  <c r="M587" i="6"/>
  <c r="M586" i="6"/>
  <c r="M585" i="6"/>
  <c r="M584" i="6"/>
  <c r="M583" i="6"/>
  <c r="M582" i="6"/>
  <c r="M581" i="6"/>
  <c r="M580" i="6"/>
  <c r="M579" i="6"/>
  <c r="M578" i="6"/>
  <c r="M577" i="6"/>
  <c r="M576" i="6"/>
  <c r="M575" i="6"/>
  <c r="M574" i="6"/>
  <c r="M573" i="6"/>
  <c r="M572" i="6"/>
  <c r="M571" i="6"/>
  <c r="M570" i="6"/>
  <c r="M569" i="6"/>
  <c r="M568" i="6"/>
  <c r="M567" i="6"/>
  <c r="M566" i="6"/>
  <c r="M565" i="6"/>
  <c r="M564" i="6"/>
  <c r="M563" i="6"/>
  <c r="M562" i="6"/>
  <c r="M561" i="6"/>
  <c r="M560" i="6"/>
  <c r="M559" i="6"/>
  <c r="M558" i="6"/>
  <c r="M557" i="6"/>
  <c r="M556" i="6"/>
  <c r="M555" i="6"/>
  <c r="M554" i="6"/>
  <c r="M553" i="6"/>
  <c r="M552" i="6"/>
  <c r="M551" i="6"/>
  <c r="M550" i="6"/>
  <c r="M549" i="6"/>
  <c r="M548" i="6"/>
  <c r="M547" i="6"/>
  <c r="M546" i="6"/>
  <c r="M545" i="6"/>
  <c r="M544" i="6"/>
  <c r="M543" i="6"/>
  <c r="M542" i="6"/>
  <c r="M541" i="6"/>
  <c r="M540" i="6"/>
  <c r="M539" i="6"/>
  <c r="M538" i="6"/>
  <c r="M537" i="6"/>
  <c r="M536" i="6"/>
  <c r="M535" i="6"/>
  <c r="M534" i="6"/>
  <c r="M533" i="6"/>
  <c r="M532" i="6"/>
  <c r="M531" i="6"/>
  <c r="M530" i="6"/>
  <c r="M529" i="6"/>
  <c r="M528" i="6"/>
  <c r="M527" i="6"/>
  <c r="M526" i="6"/>
  <c r="M525" i="6"/>
  <c r="M524" i="6"/>
  <c r="M523" i="6"/>
  <c r="M522" i="6"/>
  <c r="M521" i="6"/>
  <c r="M520" i="6"/>
  <c r="M519" i="6"/>
  <c r="M518" i="6"/>
  <c r="M517" i="6"/>
  <c r="M516" i="6"/>
  <c r="M515" i="6"/>
  <c r="M514" i="6"/>
  <c r="M513" i="6"/>
  <c r="M512" i="6"/>
  <c r="M511" i="6"/>
  <c r="M510" i="6"/>
  <c r="M509" i="6"/>
  <c r="M508" i="6"/>
  <c r="M507" i="6"/>
  <c r="M506" i="6"/>
  <c r="M505" i="6"/>
  <c r="M504" i="6"/>
  <c r="M503" i="6"/>
  <c r="M502" i="6"/>
  <c r="M501" i="6"/>
  <c r="M500" i="6"/>
  <c r="M499" i="6"/>
  <c r="M498" i="6"/>
  <c r="M497" i="6"/>
  <c r="M496" i="6"/>
  <c r="M495" i="6"/>
  <c r="M494" i="6"/>
  <c r="M493" i="6"/>
  <c r="M492" i="6"/>
  <c r="M491" i="6"/>
  <c r="M490" i="6"/>
  <c r="M489" i="6"/>
  <c r="M488" i="6"/>
  <c r="M487" i="6"/>
  <c r="M486" i="6"/>
  <c r="M485" i="6"/>
  <c r="M484" i="6"/>
  <c r="M483" i="6"/>
  <c r="M482" i="6"/>
  <c r="M481" i="6"/>
  <c r="M480" i="6"/>
  <c r="M479" i="6"/>
  <c r="M478" i="6"/>
  <c r="M477" i="6"/>
  <c r="M476" i="6"/>
  <c r="M475" i="6"/>
  <c r="M474" i="6"/>
  <c r="M473" i="6"/>
  <c r="M472" i="6"/>
  <c r="M471" i="6"/>
  <c r="M470" i="6"/>
  <c r="M469" i="6"/>
  <c r="M468" i="6"/>
  <c r="M467" i="6"/>
  <c r="M466" i="6"/>
  <c r="M465" i="6"/>
  <c r="M464" i="6"/>
  <c r="M463" i="6"/>
  <c r="M462" i="6"/>
  <c r="M461" i="6"/>
  <c r="M460" i="6"/>
  <c r="M459" i="6"/>
  <c r="M458" i="6"/>
  <c r="M457" i="6"/>
  <c r="M456" i="6"/>
  <c r="M455" i="6"/>
  <c r="M454" i="6"/>
  <c r="M453" i="6"/>
  <c r="M452" i="6"/>
  <c r="M451" i="6"/>
  <c r="M450" i="6"/>
  <c r="M449" i="6"/>
  <c r="M448" i="6"/>
  <c r="M447" i="6"/>
  <c r="M446" i="6"/>
  <c r="M445" i="6"/>
  <c r="M444" i="6"/>
  <c r="M443" i="6"/>
  <c r="M442" i="6"/>
  <c r="M441" i="6"/>
  <c r="M440" i="6"/>
  <c r="M439" i="6"/>
  <c r="M438" i="6"/>
  <c r="M437" i="6"/>
  <c r="M436" i="6"/>
  <c r="M435" i="6"/>
  <c r="M434" i="6"/>
  <c r="M433" i="6"/>
  <c r="M432" i="6"/>
  <c r="M431" i="6"/>
  <c r="M430" i="6"/>
  <c r="M429" i="6"/>
  <c r="M428" i="6"/>
  <c r="M427" i="6"/>
  <c r="M426" i="6"/>
  <c r="M425" i="6"/>
  <c r="M424" i="6"/>
  <c r="M423" i="6"/>
  <c r="M422" i="6"/>
  <c r="M421" i="6"/>
  <c r="M420" i="6"/>
  <c r="M419" i="6"/>
  <c r="M418" i="6"/>
  <c r="M417" i="6"/>
  <c r="M416" i="6"/>
  <c r="M415" i="6"/>
  <c r="M414" i="6"/>
  <c r="M413" i="6"/>
  <c r="M412" i="6"/>
  <c r="M411" i="6"/>
  <c r="M410" i="6"/>
  <c r="M409" i="6"/>
  <c r="M408" i="6"/>
  <c r="M407" i="6"/>
  <c r="M406" i="6"/>
  <c r="M405" i="6"/>
  <c r="M404" i="6"/>
  <c r="M403" i="6"/>
  <c r="M402" i="6"/>
  <c r="M401" i="6"/>
  <c r="M400" i="6"/>
  <c r="M399" i="6"/>
  <c r="M398" i="6"/>
  <c r="M397" i="6"/>
  <c r="M396" i="6"/>
  <c r="M395" i="6"/>
  <c r="M394" i="6"/>
  <c r="M393" i="6"/>
  <c r="M392" i="6"/>
  <c r="M391" i="6"/>
  <c r="M390" i="6"/>
  <c r="M389" i="6"/>
  <c r="M388" i="6"/>
  <c r="M387" i="6"/>
  <c r="M386" i="6"/>
  <c r="M385" i="6"/>
  <c r="M384" i="6"/>
  <c r="M383" i="6"/>
  <c r="M382" i="6"/>
  <c r="M381" i="6"/>
  <c r="M380" i="6"/>
  <c r="M379" i="6"/>
  <c r="M378" i="6"/>
  <c r="M377" i="6"/>
  <c r="M376" i="6"/>
  <c r="M375" i="6"/>
  <c r="M374" i="6"/>
  <c r="M373" i="6"/>
  <c r="M372" i="6"/>
  <c r="M371" i="6"/>
  <c r="M370" i="6"/>
  <c r="M369" i="6"/>
  <c r="M368" i="6"/>
  <c r="M367" i="6"/>
  <c r="M366" i="6"/>
  <c r="M365" i="6"/>
  <c r="M364" i="6"/>
  <c r="M363" i="6"/>
  <c r="M362" i="6"/>
  <c r="M361" i="6"/>
  <c r="M360" i="6"/>
  <c r="M359" i="6"/>
  <c r="M358" i="6"/>
  <c r="M357" i="6"/>
  <c r="M356" i="6"/>
  <c r="M355" i="6"/>
  <c r="M354" i="6"/>
  <c r="M353" i="6"/>
  <c r="M352" i="6"/>
  <c r="M351" i="6"/>
  <c r="M350" i="6"/>
  <c r="M349" i="6"/>
  <c r="M348" i="6"/>
  <c r="M347" i="6"/>
  <c r="M346" i="6"/>
  <c r="M345" i="6"/>
  <c r="M344" i="6"/>
  <c r="M343" i="6"/>
  <c r="M342" i="6"/>
  <c r="M341" i="6"/>
  <c r="M340" i="6"/>
  <c r="M339" i="6"/>
  <c r="M338" i="6"/>
  <c r="M337" i="6"/>
  <c r="M336" i="6"/>
  <c r="M335" i="6"/>
  <c r="M334" i="6"/>
  <c r="M333" i="6"/>
  <c r="M332" i="6"/>
  <c r="M331" i="6"/>
  <c r="M330" i="6"/>
  <c r="M329" i="6"/>
  <c r="M328" i="6"/>
  <c r="M327" i="6"/>
  <c r="M326" i="6"/>
  <c r="M325" i="6"/>
  <c r="M324" i="6"/>
  <c r="M323" i="6"/>
  <c r="M322" i="6"/>
  <c r="M321" i="6"/>
  <c r="M320" i="6"/>
  <c r="M319" i="6"/>
  <c r="M318" i="6"/>
  <c r="M317" i="6"/>
  <c r="M316" i="6"/>
  <c r="M315" i="6"/>
  <c r="M314" i="6"/>
  <c r="M313" i="6"/>
  <c r="M312" i="6"/>
  <c r="M311" i="6"/>
  <c r="M310" i="6"/>
  <c r="M309" i="6"/>
  <c r="M308" i="6"/>
  <c r="M307" i="6"/>
  <c r="M306" i="6"/>
  <c r="M305" i="6"/>
  <c r="M304" i="6"/>
  <c r="M303" i="6"/>
  <c r="M302" i="6"/>
  <c r="M301" i="6"/>
  <c r="M300" i="6"/>
  <c r="M299" i="6"/>
  <c r="M298" i="6"/>
  <c r="M297" i="6"/>
  <c r="M296" i="6"/>
  <c r="M295" i="6"/>
  <c r="M294" i="6"/>
  <c r="M293" i="6"/>
  <c r="M292" i="6"/>
  <c r="M291" i="6"/>
  <c r="M290" i="6"/>
  <c r="M289" i="6"/>
  <c r="M288" i="6"/>
  <c r="M287" i="6"/>
  <c r="M286" i="6"/>
  <c r="M285" i="6"/>
  <c r="M284" i="6"/>
  <c r="M283" i="6"/>
  <c r="M282" i="6"/>
  <c r="M281" i="6"/>
  <c r="M280" i="6"/>
  <c r="M279" i="6"/>
  <c r="M278" i="6"/>
  <c r="M277" i="6"/>
  <c r="M276" i="6"/>
  <c r="M275" i="6"/>
  <c r="M274" i="6"/>
  <c r="M273" i="6"/>
  <c r="M272" i="6"/>
  <c r="M271" i="6"/>
  <c r="M270" i="6"/>
  <c r="M269" i="6"/>
  <c r="M268" i="6"/>
  <c r="M267" i="6"/>
  <c r="M266" i="6"/>
  <c r="M265" i="6"/>
  <c r="M264" i="6"/>
  <c r="M263" i="6"/>
  <c r="M262" i="6"/>
  <c r="M261" i="6"/>
  <c r="M260" i="6"/>
  <c r="M259" i="6"/>
  <c r="M258" i="6"/>
  <c r="M257" i="6"/>
  <c r="M256" i="6"/>
  <c r="M255" i="6"/>
  <c r="M254" i="6"/>
  <c r="M253" i="6"/>
  <c r="M252" i="6"/>
  <c r="M251" i="6"/>
  <c r="M250" i="6"/>
  <c r="M249" i="6"/>
  <c r="M248" i="6"/>
  <c r="M247" i="6"/>
  <c r="M246" i="6"/>
  <c r="M245" i="6"/>
  <c r="M244" i="6"/>
  <c r="M243" i="6"/>
  <c r="M242" i="6"/>
  <c r="M241" i="6"/>
  <c r="M240" i="6"/>
  <c r="M239" i="6"/>
  <c r="M238" i="6"/>
  <c r="M237" i="6"/>
  <c r="M236" i="6"/>
  <c r="M235" i="6"/>
  <c r="M234" i="6"/>
  <c r="M233" i="6"/>
  <c r="M232" i="6"/>
  <c r="M231" i="6"/>
  <c r="M230" i="6"/>
  <c r="M229" i="6"/>
  <c r="M228" i="6"/>
  <c r="M227" i="6"/>
  <c r="M226" i="6"/>
  <c r="M225" i="6"/>
  <c r="M224" i="6"/>
  <c r="M223" i="6"/>
  <c r="M222" i="6"/>
  <c r="M221" i="6"/>
  <c r="M220" i="6"/>
  <c r="M219" i="6"/>
  <c r="M218" i="6"/>
  <c r="M217" i="6"/>
  <c r="M216" i="6"/>
  <c r="M215" i="6"/>
  <c r="M214" i="6"/>
  <c r="M213" i="6"/>
  <c r="M212" i="6"/>
  <c r="M211" i="6"/>
  <c r="M210" i="6"/>
  <c r="M209" i="6"/>
  <c r="M208" i="6"/>
  <c r="M207" i="6"/>
  <c r="M206" i="6"/>
  <c r="M205" i="6"/>
  <c r="M204" i="6"/>
  <c r="M203" i="6"/>
  <c r="M202" i="6"/>
  <c r="M201" i="6"/>
  <c r="M200" i="6"/>
  <c r="M199" i="6"/>
  <c r="M198" i="6"/>
  <c r="M197" i="6"/>
  <c r="M196" i="6"/>
  <c r="M195" i="6"/>
  <c r="M194" i="6"/>
  <c r="M193" i="6"/>
  <c r="M192" i="6"/>
  <c r="M191" i="6"/>
  <c r="M190" i="6"/>
  <c r="M189" i="6"/>
  <c r="M188" i="6"/>
  <c r="M187" i="6"/>
  <c r="M186" i="6"/>
  <c r="M185" i="6"/>
  <c r="M184" i="6"/>
  <c r="M183" i="6"/>
  <c r="M182" i="6"/>
  <c r="M181" i="6"/>
  <c r="M180" i="6"/>
  <c r="M179" i="6"/>
  <c r="M178" i="6"/>
  <c r="M177" i="6"/>
  <c r="M176" i="6"/>
  <c r="M175" i="6"/>
  <c r="M174" i="6"/>
  <c r="M173" i="6"/>
  <c r="M172" i="6"/>
  <c r="M171" i="6"/>
  <c r="M170" i="6"/>
  <c r="M169" i="6"/>
  <c r="M168" i="6"/>
  <c r="M167" i="6"/>
  <c r="M166" i="6"/>
  <c r="M165" i="6"/>
  <c r="M164" i="6"/>
  <c r="M163" i="6"/>
  <c r="M162" i="6"/>
  <c r="M161" i="6"/>
  <c r="M160" i="6"/>
  <c r="M159" i="6"/>
  <c r="M158" i="6"/>
  <c r="M157" i="6"/>
  <c r="M156" i="6"/>
  <c r="M155" i="6"/>
  <c r="M154" i="6"/>
  <c r="M153" i="6"/>
  <c r="M152" i="6"/>
  <c r="M151" i="6"/>
  <c r="M150" i="6"/>
  <c r="M149" i="6"/>
  <c r="M148" i="6"/>
  <c r="M147" i="6"/>
  <c r="M146" i="6"/>
  <c r="M145" i="6"/>
  <c r="M144" i="6"/>
  <c r="M143" i="6"/>
  <c r="M142" i="6"/>
  <c r="M141" i="6"/>
  <c r="M140" i="6"/>
  <c r="M139" i="6"/>
  <c r="M138" i="6"/>
  <c r="M137" i="6"/>
  <c r="M136" i="6"/>
  <c r="M135" i="6"/>
  <c r="M134" i="6"/>
  <c r="M133" i="6"/>
  <c r="M132" i="6"/>
  <c r="M131" i="6"/>
  <c r="M130" i="6"/>
  <c r="M129" i="6"/>
  <c r="M128" i="6"/>
  <c r="M127" i="6"/>
  <c r="M126" i="6"/>
  <c r="M125" i="6"/>
  <c r="M124" i="6"/>
  <c r="M123" i="6"/>
  <c r="M122" i="6"/>
  <c r="M121" i="6"/>
  <c r="M120" i="6"/>
  <c r="M119" i="6"/>
  <c r="M118" i="6"/>
  <c r="M117" i="6"/>
  <c r="M116" i="6"/>
  <c r="M115" i="6"/>
  <c r="M114" i="6"/>
  <c r="M113" i="6"/>
  <c r="M112" i="6"/>
  <c r="M111" i="6"/>
  <c r="M110" i="6"/>
  <c r="M109" i="6"/>
  <c r="M108" i="6"/>
  <c r="M107" i="6"/>
  <c r="M106" i="6"/>
  <c r="M105" i="6"/>
  <c r="M104" i="6"/>
  <c r="M103" i="6"/>
  <c r="M102" i="6"/>
  <c r="M101" i="6"/>
  <c r="M100" i="6"/>
  <c r="M99" i="6"/>
  <c r="M98" i="6"/>
  <c r="M97" i="6"/>
  <c r="M96" i="6"/>
  <c r="M95" i="6"/>
  <c r="M94" i="6"/>
  <c r="M93" i="6"/>
  <c r="M92" i="6"/>
  <c r="M91" i="6"/>
  <c r="M90" i="6"/>
  <c r="M89" i="6"/>
  <c r="M88" i="6"/>
  <c r="M87" i="6"/>
  <c r="M86" i="6"/>
  <c r="M85" i="6"/>
  <c r="M84" i="6"/>
  <c r="M83" i="6"/>
  <c r="M82" i="6"/>
  <c r="M81" i="6"/>
  <c r="M80" i="6"/>
  <c r="M79" i="6"/>
  <c r="M78" i="6"/>
  <c r="M77" i="6"/>
  <c r="M76" i="6"/>
  <c r="M75" i="6"/>
  <c r="M74" i="6"/>
  <c r="M73" i="6"/>
  <c r="M72" i="6"/>
  <c r="M71" i="6"/>
  <c r="M70" i="6"/>
  <c r="M69" i="6"/>
  <c r="M68" i="6"/>
  <c r="M67" i="6"/>
  <c r="M66" i="6"/>
  <c r="M65" i="6"/>
  <c r="M64" i="6"/>
  <c r="M63" i="6"/>
  <c r="M62" i="6"/>
  <c r="M61" i="6"/>
  <c r="M60" i="6"/>
  <c r="M59" i="6"/>
  <c r="M58" i="6"/>
  <c r="M57" i="6"/>
  <c r="M56" i="6"/>
  <c r="M55" i="6"/>
  <c r="M54" i="6"/>
  <c r="M53" i="6"/>
  <c r="M52" i="6"/>
  <c r="M51" i="6"/>
  <c r="M50" i="6"/>
  <c r="M49" i="6"/>
  <c r="M48" i="6"/>
  <c r="M47" i="6"/>
  <c r="M46" i="6"/>
  <c r="M45" i="6"/>
  <c r="M44" i="6"/>
  <c r="M43" i="6"/>
  <c r="M42" i="6"/>
  <c r="M41" i="6"/>
  <c r="M40" i="6"/>
  <c r="M39" i="6"/>
  <c r="M38" i="6"/>
  <c r="M37" i="6"/>
  <c r="M36" i="6"/>
  <c r="M35" i="6"/>
  <c r="M34" i="6"/>
  <c r="M33" i="6"/>
  <c r="M32" i="6"/>
  <c r="M31" i="6"/>
  <c r="M30" i="6"/>
  <c r="M29" i="6"/>
  <c r="M28" i="6"/>
  <c r="M27" i="6"/>
  <c r="M26" i="6"/>
  <c r="M25" i="6"/>
  <c r="M24" i="6"/>
  <c r="B24" i="6"/>
  <c r="B25" i="6" s="1"/>
  <c r="M23" i="6"/>
  <c r="M22" i="6"/>
  <c r="M21" i="6"/>
  <c r="M20" i="6"/>
  <c r="M19" i="6"/>
  <c r="M18" i="6"/>
  <c r="B18" i="6"/>
  <c r="M17" i="6"/>
  <c r="B17" i="6"/>
  <c r="B27" i="6" s="1"/>
  <c r="M16" i="6"/>
  <c r="M15" i="6"/>
  <c r="M14" i="6"/>
  <c r="M13" i="6"/>
  <c r="M12" i="6"/>
  <c r="M11" i="6"/>
  <c r="M10" i="6"/>
  <c r="H10" i="6"/>
  <c r="B13" i="6" s="1"/>
  <c r="E13" i="6" s="1"/>
  <c r="M9" i="6"/>
  <c r="E9" i="6"/>
  <c r="M8" i="6"/>
  <c r="B8" i="6"/>
  <c r="B9" i="6" s="1"/>
  <c r="B12" i="6" s="1"/>
  <c r="E12" i="6" s="1"/>
  <c r="B14" i="6" s="1"/>
  <c r="M7" i="6"/>
  <c r="AD6" i="6"/>
  <c r="Z6" i="6"/>
  <c r="V6" i="6"/>
  <c r="R6" i="6"/>
  <c r="M6" i="6"/>
  <c r="M5" i="6"/>
  <c r="B5" i="6"/>
  <c r="AD4" i="6"/>
  <c r="AD7" i="6" s="1"/>
  <c r="Z4" i="6"/>
  <c r="Z7" i="6" s="1"/>
  <c r="V4" i="6"/>
  <c r="V7" i="6" s="1"/>
  <c r="R4" i="6"/>
  <c r="R7" i="6" s="1"/>
  <c r="AF5" i="6" s="1"/>
  <c r="B16" i="6" s="1"/>
  <c r="M4" i="6"/>
  <c r="D14" i="7"/>
  <c r="B14" i="7"/>
  <c r="D13" i="7"/>
  <c r="B13" i="7"/>
  <c r="D12" i="7"/>
  <c r="D15" i="7" s="1"/>
  <c r="B12" i="7"/>
  <c r="C8" i="7"/>
  <c r="C14" i="7" s="1"/>
  <c r="G46" i="5"/>
  <c r="F46" i="5"/>
  <c r="E46" i="5"/>
  <c r="D46" i="5"/>
  <c r="B51" i="5" s="1"/>
  <c r="C46" i="5"/>
  <c r="B48" i="5" s="1"/>
  <c r="B46" i="5"/>
  <c r="G45" i="5"/>
  <c r="F45" i="5"/>
  <c r="E45" i="5"/>
  <c r="D45" i="5"/>
  <c r="C45" i="5"/>
  <c r="B45" i="5"/>
  <c r="B39" i="5"/>
  <c r="E22" i="5"/>
  <c r="B4" i="5"/>
  <c r="D30" i="4"/>
  <c r="C30" i="4"/>
  <c r="B30" i="4"/>
  <c r="G26" i="4"/>
  <c r="F26" i="4"/>
  <c r="E26" i="4"/>
  <c r="G25" i="4"/>
  <c r="F25" i="4"/>
  <c r="E25" i="4"/>
  <c r="D13" i="4"/>
  <c r="D21" i="4" s="1"/>
  <c r="C13" i="4"/>
  <c r="C21" i="4" s="1"/>
  <c r="B13" i="4"/>
  <c r="B21" i="4" s="1"/>
  <c r="G12" i="4"/>
  <c r="F12" i="4"/>
  <c r="E12" i="4"/>
  <c r="D5" i="4"/>
  <c r="C5" i="4"/>
  <c r="B5" i="4"/>
  <c r="D4" i="4"/>
  <c r="C4" i="4"/>
  <c r="B4" i="4"/>
  <c r="D74" i="3"/>
  <c r="G62" i="3"/>
  <c r="F62" i="3"/>
  <c r="E62" i="3"/>
  <c r="D61" i="3"/>
  <c r="C61" i="3"/>
  <c r="B61" i="3"/>
  <c r="D59" i="3"/>
  <c r="C59" i="3"/>
  <c r="B59" i="3"/>
  <c r="D53" i="3"/>
  <c r="C53" i="3"/>
  <c r="B53" i="3"/>
  <c r="D52" i="3"/>
  <c r="D54" i="3" s="1"/>
  <c r="C52" i="3"/>
  <c r="B52" i="3"/>
  <c r="B51" i="3"/>
  <c r="E50" i="3"/>
  <c r="D50" i="3"/>
  <c r="D51" i="3" s="1"/>
  <c r="C50" i="3"/>
  <c r="C51" i="3" s="1"/>
  <c r="D42" i="3"/>
  <c r="D43" i="3" s="1"/>
  <c r="D8" i="4" s="1"/>
  <c r="C42" i="3"/>
  <c r="C43" i="3" s="1"/>
  <c r="C8" i="4" s="1"/>
  <c r="B42" i="3"/>
  <c r="D37" i="3"/>
  <c r="C37" i="3"/>
  <c r="B37" i="3"/>
  <c r="G31" i="3"/>
  <c r="F31" i="3"/>
  <c r="E31" i="3"/>
  <c r="D31" i="3"/>
  <c r="C31" i="3"/>
  <c r="B31" i="3"/>
  <c r="D22" i="3"/>
  <c r="C22" i="3"/>
  <c r="B22" i="3"/>
  <c r="E20" i="3"/>
  <c r="D9" i="3"/>
  <c r="C9" i="3"/>
  <c r="B9" i="3"/>
  <c r="G5" i="3"/>
  <c r="F5" i="3"/>
  <c r="E5" i="3"/>
  <c r="G76" i="2"/>
  <c r="F76" i="2"/>
  <c r="E76" i="2"/>
  <c r="D70" i="2"/>
  <c r="D71" i="2" s="1"/>
  <c r="C70" i="2"/>
  <c r="C71" i="2" s="1"/>
  <c r="B70" i="2"/>
  <c r="D64" i="2"/>
  <c r="D65" i="2" s="1"/>
  <c r="C64" i="2"/>
  <c r="C65" i="2" s="1"/>
  <c r="B64" i="2"/>
  <c r="G50" i="2"/>
  <c r="G51" i="2" s="1"/>
  <c r="F50" i="2"/>
  <c r="F51" i="2" s="1"/>
  <c r="E50" i="2"/>
  <c r="E51" i="2" s="1"/>
  <c r="G41" i="2"/>
  <c r="G37" i="2"/>
  <c r="G39" i="2" s="1"/>
  <c r="C7" i="7" s="1"/>
  <c r="C13" i="7" s="1"/>
  <c r="F37" i="2"/>
  <c r="F41" i="2" s="1"/>
  <c r="F5" i="2" s="1"/>
  <c r="E37" i="2"/>
  <c r="E41" i="2" s="1"/>
  <c r="E5" i="2" s="1"/>
  <c r="D37" i="2"/>
  <c r="G30" i="2"/>
  <c r="F30" i="2"/>
  <c r="E30" i="2"/>
  <c r="G23" i="2"/>
  <c r="F23" i="2"/>
  <c r="E23" i="2"/>
  <c r="D18" i="2"/>
  <c r="C18" i="2"/>
  <c r="B18" i="2"/>
  <c r="D9" i="2"/>
  <c r="C9" i="2"/>
  <c r="B9" i="2"/>
  <c r="D8" i="2"/>
  <c r="G7" i="2"/>
  <c r="F7" i="2"/>
  <c r="E7" i="2"/>
  <c r="G5" i="2"/>
  <c r="D4" i="2"/>
  <c r="C4" i="2"/>
  <c r="E3" i="2"/>
  <c r="E25" i="1"/>
  <c r="D25" i="1"/>
  <c r="B7" i="1"/>
  <c r="B19" i="6" l="1"/>
  <c r="B21" i="6" s="1"/>
  <c r="B15" i="7"/>
  <c r="B28" i="6"/>
  <c r="D16" i="7"/>
  <c r="D17" i="7"/>
  <c r="G12" i="5"/>
  <c r="G13" i="4"/>
  <c r="F13" i="4"/>
  <c r="F12" i="5"/>
  <c r="E12" i="5"/>
  <c r="E13" i="4"/>
  <c r="E54" i="3"/>
  <c r="F54" i="3"/>
  <c r="G54" i="3"/>
  <c r="E52" i="3"/>
  <c r="D44" i="3"/>
  <c r="D24" i="3"/>
  <c r="D38" i="3" s="1"/>
  <c r="C44" i="3"/>
  <c r="C24" i="3"/>
  <c r="C38" i="3" s="1"/>
  <c r="B44" i="3"/>
  <c r="B24" i="3"/>
  <c r="B38" i="3" s="1"/>
  <c r="F20" i="3"/>
  <c r="F6" i="2"/>
  <c r="F58" i="2"/>
  <c r="E6" i="2"/>
  <c r="E58" i="2"/>
  <c r="G5" i="4"/>
  <c r="G29" i="4"/>
  <c r="G30" i="4" s="1"/>
  <c r="D19" i="7"/>
  <c r="C19" i="7"/>
  <c r="B19" i="7"/>
  <c r="F29" i="4"/>
  <c r="F30" i="4" s="1"/>
  <c r="F5" i="4"/>
  <c r="E5" i="4"/>
  <c r="E29" i="4"/>
  <c r="E30" i="4" s="1"/>
  <c r="D11" i="1"/>
  <c r="D10" i="2"/>
  <c r="G39" i="5" s="1"/>
  <c r="D70" i="3"/>
  <c r="D73" i="3" s="1"/>
  <c r="D54" i="2"/>
  <c r="D13" i="2"/>
  <c r="D62" i="2"/>
  <c r="D60" i="3"/>
  <c r="D62" i="3" s="1"/>
  <c r="D74" i="2"/>
  <c r="D68" i="2"/>
  <c r="C54" i="2"/>
  <c r="C62" i="2"/>
  <c r="C13" i="2"/>
  <c r="C10" i="2"/>
  <c r="C60" i="3"/>
  <c r="C62" i="3" s="1"/>
  <c r="C74" i="2"/>
  <c r="C11" i="1"/>
  <c r="C68" i="2"/>
  <c r="B74" i="2"/>
  <c r="B68" i="2"/>
  <c r="B54" i="2"/>
  <c r="B13" i="2"/>
  <c r="B62" i="2"/>
  <c r="B11" i="1"/>
  <c r="B60" i="3"/>
  <c r="B62" i="3" s="1"/>
  <c r="G59" i="2"/>
  <c r="G8" i="2"/>
  <c r="F59" i="2"/>
  <c r="F8" i="2"/>
  <c r="E59" i="2"/>
  <c r="E8" i="2"/>
  <c r="G58" i="2"/>
  <c r="G6" i="2"/>
  <c r="E9" i="2"/>
  <c r="F3" i="2"/>
  <c r="E57" i="2"/>
  <c r="E60" i="2" s="1"/>
  <c r="E14" i="2" s="1"/>
  <c r="B30" i="6" l="1"/>
  <c r="B2" i="5" s="1"/>
  <c r="G15" i="5" s="1"/>
  <c r="B17" i="7"/>
  <c r="B16" i="7"/>
  <c r="G20" i="3"/>
  <c r="D19" i="2"/>
  <c r="D57" i="3"/>
  <c r="D64" i="3"/>
  <c r="D67" i="3"/>
  <c r="G62" i="2"/>
  <c r="F62" i="2"/>
  <c r="E62" i="2"/>
  <c r="E15" i="2" s="1"/>
  <c r="E64" i="2" s="1"/>
  <c r="E65" i="2" s="1"/>
  <c r="G74" i="2"/>
  <c r="F74" i="2"/>
  <c r="E74" i="2"/>
  <c r="E17" i="2" s="1"/>
  <c r="C19" i="2"/>
  <c r="C67" i="3"/>
  <c r="C57" i="3"/>
  <c r="C64" i="3"/>
  <c r="B57" i="3"/>
  <c r="B64" i="3"/>
  <c r="B19" i="2"/>
  <c r="B67" i="3"/>
  <c r="E70" i="3"/>
  <c r="E13" i="2"/>
  <c r="E12" i="3"/>
  <c r="E11" i="1"/>
  <c r="E10" i="2"/>
  <c r="E16" i="2"/>
  <c r="E70" i="2" s="1"/>
  <c r="E71" i="2" s="1"/>
  <c r="G3" i="2"/>
  <c r="F9" i="2"/>
  <c r="F57" i="2"/>
  <c r="F60" i="2" s="1"/>
  <c r="F14" i="2" s="1"/>
  <c r="E18" i="2"/>
  <c r="E34" i="3"/>
  <c r="E54" i="2"/>
  <c r="E11" i="3"/>
  <c r="E21" i="2"/>
  <c r="E53" i="3"/>
  <c r="E15" i="5" l="1"/>
  <c r="F15" i="5"/>
  <c r="B52" i="5"/>
  <c r="D20" i="2"/>
  <c r="D25" i="2"/>
  <c r="D22" i="2"/>
  <c r="D20" i="1" s="1"/>
  <c r="D12" i="1"/>
  <c r="E57" i="3"/>
  <c r="E8" i="3" s="1"/>
  <c r="E18" i="4" s="1"/>
  <c r="E21" i="4" s="1"/>
  <c r="F57" i="3"/>
  <c r="G57" i="3"/>
  <c r="E64" i="3"/>
  <c r="E14" i="3" s="1"/>
  <c r="F64" i="3"/>
  <c r="F14" i="3" s="1"/>
  <c r="G64" i="3"/>
  <c r="F67" i="3"/>
  <c r="E67" i="3"/>
  <c r="E36" i="3" s="1"/>
  <c r="G67" i="3"/>
  <c r="C22" i="2"/>
  <c r="C20" i="1" s="1"/>
  <c r="C12" i="1"/>
  <c r="C20" i="2"/>
  <c r="C13" i="1" s="1"/>
  <c r="C25" i="2"/>
  <c r="B22" i="2"/>
  <c r="B20" i="1" s="1"/>
  <c r="B25" i="2"/>
  <c r="B12" i="1"/>
  <c r="B20" i="2"/>
  <c r="B13" i="1" s="1"/>
  <c r="C6" i="7"/>
  <c r="C12" i="7" s="1"/>
  <c r="C15" i="7" s="1"/>
  <c r="G57" i="2"/>
  <c r="G60" i="2" s="1"/>
  <c r="G14" i="2" s="1"/>
  <c r="G9" i="2"/>
  <c r="F10" i="2"/>
  <c r="F13" i="2"/>
  <c r="F16" i="2"/>
  <c r="F70" i="2" s="1"/>
  <c r="F71" i="2" s="1"/>
  <c r="F12" i="3"/>
  <c r="F70" i="3"/>
  <c r="F11" i="1"/>
  <c r="F54" i="2"/>
  <c r="F11" i="3"/>
  <c r="F34" i="3"/>
  <c r="E11" i="5"/>
  <c r="E4" i="4"/>
  <c r="F50" i="3"/>
  <c r="E4" i="3"/>
  <c r="E9" i="3" s="1"/>
  <c r="F17" i="2"/>
  <c r="E19" i="2"/>
  <c r="F15" i="2"/>
  <c r="E71" i="3"/>
  <c r="E74" i="3"/>
  <c r="E75" i="3" s="1"/>
  <c r="E37" i="3" l="1"/>
  <c r="E42" i="3"/>
  <c r="E43" i="3" s="1"/>
  <c r="F39" i="5"/>
  <c r="D13" i="1"/>
  <c r="D3" i="4"/>
  <c r="D7" i="4" s="1"/>
  <c r="D10" i="4" s="1"/>
  <c r="D27" i="2"/>
  <c r="C27" i="2"/>
  <c r="C3" i="4"/>
  <c r="C7" i="4" s="1"/>
  <c r="C10" i="4" s="1"/>
  <c r="B27" i="2"/>
  <c r="B3" i="4"/>
  <c r="B7" i="4" s="1"/>
  <c r="B10" i="4" s="1"/>
  <c r="C16" i="7"/>
  <c r="G54" i="2"/>
  <c r="G11" i="3"/>
  <c r="G34" i="3"/>
  <c r="G17" i="2"/>
  <c r="G15" i="2"/>
  <c r="G16" i="2"/>
  <c r="G70" i="2" s="1"/>
  <c r="G71" i="2" s="1"/>
  <c r="G12" i="3"/>
  <c r="G10" i="2"/>
  <c r="G70" i="3"/>
  <c r="G13" i="2"/>
  <c r="G11" i="1"/>
  <c r="F74" i="3"/>
  <c r="F75" i="3" s="1"/>
  <c r="F71" i="3"/>
  <c r="F52" i="3"/>
  <c r="E12" i="1"/>
  <c r="E22" i="2"/>
  <c r="E20" i="2"/>
  <c r="E13" i="1" s="1"/>
  <c r="E25" i="2"/>
  <c r="G14" i="3"/>
  <c r="F8" i="3"/>
  <c r="F18" i="4" s="1"/>
  <c r="F21" i="4" s="1"/>
  <c r="F36" i="3"/>
  <c r="F64" i="2"/>
  <c r="F65" i="2" s="1"/>
  <c r="F18" i="2"/>
  <c r="F19" i="2" s="1"/>
  <c r="E13" i="5" l="1"/>
  <c r="E8" i="4"/>
  <c r="F37" i="3"/>
  <c r="F42" i="3"/>
  <c r="F43" i="3" s="1"/>
  <c r="F21" i="2"/>
  <c r="F53" i="3"/>
  <c r="D21" i="1"/>
  <c r="D31" i="4"/>
  <c r="D22" i="1"/>
  <c r="B49" i="5"/>
  <c r="B50" i="5" s="1"/>
  <c r="B31" i="1" s="1"/>
  <c r="E39" i="5"/>
  <c r="D29" i="2"/>
  <c r="D31" i="2"/>
  <c r="D16" i="1" s="1"/>
  <c r="D19" i="1"/>
  <c r="C39" i="5"/>
  <c r="D14" i="1"/>
  <c r="D28" i="2"/>
  <c r="D15" i="1" s="1"/>
  <c r="C29" i="2"/>
  <c r="C31" i="2"/>
  <c r="C16" i="1" s="1"/>
  <c r="C19" i="1"/>
  <c r="C28" i="2"/>
  <c r="C15" i="1" s="1"/>
  <c r="C14" i="1"/>
  <c r="C21" i="1"/>
  <c r="C31" i="4"/>
  <c r="C22" i="1"/>
  <c r="B31" i="2"/>
  <c r="B16" i="1" s="1"/>
  <c r="B14" i="1"/>
  <c r="B28" i="2"/>
  <c r="B15" i="1" s="1"/>
  <c r="B19" i="1"/>
  <c r="B31" i="4"/>
  <c r="B33" i="4" s="1"/>
  <c r="B21" i="1"/>
  <c r="B22" i="1"/>
  <c r="G74" i="3"/>
  <c r="G75" i="3" s="1"/>
  <c r="G71" i="3"/>
  <c r="G36" i="3"/>
  <c r="G8" i="3"/>
  <c r="G18" i="4" s="1"/>
  <c r="G21" i="4" s="1"/>
  <c r="F13" i="5"/>
  <c r="F8" i="4"/>
  <c r="F11" i="5"/>
  <c r="F4" i="4"/>
  <c r="E8" i="5"/>
  <c r="E26" i="2"/>
  <c r="E3" i="4"/>
  <c r="E7" i="4" s="1"/>
  <c r="F12" i="1"/>
  <c r="F25" i="2"/>
  <c r="F22" i="2"/>
  <c r="F20" i="2"/>
  <c r="F13" i="1" s="1"/>
  <c r="G64" i="2"/>
  <c r="G65" i="2" s="1"/>
  <c r="G18" i="2"/>
  <c r="G19" i="2" s="1"/>
  <c r="G50" i="3" l="1"/>
  <c r="G52" i="3" s="1"/>
  <c r="F4" i="3"/>
  <c r="F9" i="3" s="1"/>
  <c r="E9" i="4"/>
  <c r="E10" i="4" s="1"/>
  <c r="E27" i="2"/>
  <c r="C32" i="4"/>
  <c r="C33" i="4" s="1"/>
  <c r="B13" i="3"/>
  <c r="G12" i="1"/>
  <c r="G20" i="2"/>
  <c r="G13" i="1" s="1"/>
  <c r="C9" i="7"/>
  <c r="C17" i="7" s="1"/>
  <c r="E9" i="5"/>
  <c r="E10" i="5"/>
  <c r="E14" i="5" s="1"/>
  <c r="E16" i="5" s="1"/>
  <c r="F3" i="4"/>
  <c r="F7" i="4" s="1"/>
  <c r="F26" i="2"/>
  <c r="F8" i="5"/>
  <c r="G37" i="3"/>
  <c r="G42" i="3"/>
  <c r="G43" i="3" s="1"/>
  <c r="F9" i="4" l="1"/>
  <c r="F10" i="4" s="1"/>
  <c r="F27" i="2"/>
  <c r="E22" i="1"/>
  <c r="E21" i="1"/>
  <c r="E31" i="4"/>
  <c r="E31" i="2"/>
  <c r="E16" i="1" s="1"/>
  <c r="E29" i="2"/>
  <c r="E21" i="3"/>
  <c r="E14" i="1"/>
  <c r="E28" i="2"/>
  <c r="E15" i="1" s="1"/>
  <c r="G21" i="2"/>
  <c r="G53" i="3"/>
  <c r="G4" i="3" s="1"/>
  <c r="G9" i="3" s="1"/>
  <c r="D32" i="4"/>
  <c r="D33" i="4" s="1"/>
  <c r="C13" i="3"/>
  <c r="B15" i="3"/>
  <c r="B16" i="3" s="1"/>
  <c r="B39" i="3" s="1"/>
  <c r="B40" i="3"/>
  <c r="F9" i="5"/>
  <c r="F10" i="5" s="1"/>
  <c r="F14" i="5" s="1"/>
  <c r="F16" i="5" s="1"/>
  <c r="G13" i="5"/>
  <c r="G8" i="4"/>
  <c r="F29" i="2" l="1"/>
  <c r="F14" i="1"/>
  <c r="F28" i="2"/>
  <c r="F15" i="1" s="1"/>
  <c r="F31" i="2"/>
  <c r="F16" i="1" s="1"/>
  <c r="E22" i="3"/>
  <c r="F21" i="3"/>
  <c r="F22" i="3" s="1"/>
  <c r="G4" i="4"/>
  <c r="B18" i="7"/>
  <c r="B20" i="7" s="1"/>
  <c r="B21" i="7" s="1"/>
  <c r="B22" i="7" s="1"/>
  <c r="C18" i="7"/>
  <c r="C20" i="7" s="1"/>
  <c r="C21" i="7" s="1"/>
  <c r="C22" i="7" s="1"/>
  <c r="D18" i="7"/>
  <c r="D20" i="7" s="1"/>
  <c r="D21" i="7" s="1"/>
  <c r="D22" i="7" s="1"/>
  <c r="G11" i="5"/>
  <c r="G25" i="2"/>
  <c r="G22" i="2"/>
  <c r="G8" i="5" s="1"/>
  <c r="D13" i="3"/>
  <c r="E32" i="4"/>
  <c r="E33" i="4" s="1"/>
  <c r="C15" i="3"/>
  <c r="C16" i="3" s="1"/>
  <c r="C39" i="3" s="1"/>
  <c r="C40" i="3"/>
  <c r="B41" i="3"/>
  <c r="B18" i="1" s="1"/>
  <c r="B17" i="1"/>
  <c r="F22" i="1"/>
  <c r="F21" i="1"/>
  <c r="F31" i="4"/>
  <c r="G26" i="2" l="1"/>
  <c r="G3" i="4"/>
  <c r="G7" i="4" s="1"/>
  <c r="E44" i="3"/>
  <c r="E24" i="3"/>
  <c r="B53" i="5"/>
  <c r="B54" i="5" s="1"/>
  <c r="B32" i="1" s="1"/>
  <c r="D15" i="3"/>
  <c r="D16" i="3" s="1"/>
  <c r="D39" i="3" s="1"/>
  <c r="D40" i="3"/>
  <c r="D72" i="3"/>
  <c r="D39" i="5"/>
  <c r="F32" i="4"/>
  <c r="F33" i="4" s="1"/>
  <c r="E13" i="3"/>
  <c r="C17" i="1"/>
  <c r="C41" i="3"/>
  <c r="C18" i="1" s="1"/>
  <c r="B23" i="7"/>
  <c r="C26" i="1"/>
  <c r="D26" i="1" s="1"/>
  <c r="F26" i="1" s="1"/>
  <c r="C23" i="7"/>
  <c r="D23" i="7"/>
  <c r="C28" i="1"/>
  <c r="D28" i="1" s="1"/>
  <c r="F28" i="1" s="1"/>
  <c r="F44" i="3"/>
  <c r="F24" i="3"/>
  <c r="G9" i="5"/>
  <c r="G10" i="5" s="1"/>
  <c r="G14" i="5" s="1"/>
  <c r="G9" i="4" l="1"/>
  <c r="G27" i="2"/>
  <c r="G28" i="2" s="1"/>
  <c r="G15" i="1" s="1"/>
  <c r="G10" i="4"/>
  <c r="F13" i="3"/>
  <c r="G32" i="4"/>
  <c r="E19" i="1"/>
  <c r="E20" i="1"/>
  <c r="E38" i="3"/>
  <c r="C25" i="7"/>
  <c r="G14" i="1"/>
  <c r="G21" i="3"/>
  <c r="G22" i="3" s="1"/>
  <c r="C27" i="1"/>
  <c r="D27" i="1" s="1"/>
  <c r="E20" i="5"/>
  <c r="D41" i="3"/>
  <c r="D18" i="1" s="1"/>
  <c r="D17" i="1"/>
  <c r="E15" i="3"/>
  <c r="E16" i="3" s="1"/>
  <c r="E40" i="3"/>
  <c r="E72" i="3"/>
  <c r="E26" i="1"/>
  <c r="E28" i="1"/>
  <c r="F19" i="1"/>
  <c r="F20" i="1"/>
  <c r="F38" i="3"/>
  <c r="F15" i="3"/>
  <c r="F16" i="3" s="1"/>
  <c r="F39" i="3" s="1"/>
  <c r="F72" i="3"/>
  <c r="F40" i="3"/>
  <c r="E17" i="5"/>
  <c r="E18" i="5" s="1"/>
  <c r="B27" i="5"/>
  <c r="D27" i="5"/>
  <c r="E28" i="5"/>
  <c r="B29" i="5"/>
  <c r="F29" i="5"/>
  <c r="D30" i="5"/>
  <c r="F30" i="5"/>
  <c r="C31" i="5"/>
  <c r="E31" i="5"/>
  <c r="B32" i="5"/>
  <c r="D32" i="5"/>
  <c r="F32" i="5"/>
  <c r="D33" i="5"/>
  <c r="F33" i="5"/>
  <c r="C34" i="5"/>
  <c r="E34" i="5"/>
  <c r="F34" i="5"/>
  <c r="C35" i="5"/>
  <c r="E35" i="5"/>
  <c r="G16" i="5"/>
  <c r="C27" i="5"/>
  <c r="E27" i="5"/>
  <c r="B28" i="5"/>
  <c r="D28" i="5"/>
  <c r="F28" i="5"/>
  <c r="C29" i="5"/>
  <c r="E29" i="5"/>
  <c r="B30" i="5"/>
  <c r="C30" i="5"/>
  <c r="E30" i="5"/>
  <c r="D31" i="5"/>
  <c r="F31" i="5"/>
  <c r="C32" i="5"/>
  <c r="E32" i="5"/>
  <c r="B33" i="5"/>
  <c r="C33" i="5"/>
  <c r="D34" i="5"/>
  <c r="B35" i="5"/>
  <c r="D35" i="5"/>
  <c r="F35" i="5"/>
  <c r="F27" i="5"/>
  <c r="C28" i="5" l="1"/>
  <c r="D29" i="5"/>
  <c r="B31" i="5"/>
  <c r="E33" i="5"/>
  <c r="B34" i="5"/>
  <c r="G22" i="1"/>
  <c r="G21" i="1"/>
  <c r="G31" i="4"/>
  <c r="G33" i="4" s="1"/>
  <c r="G13" i="3" s="1"/>
  <c r="G31" i="2"/>
  <c r="G16" i="1" s="1"/>
  <c r="G29" i="2"/>
  <c r="E39" i="3"/>
  <c r="F27" i="1"/>
  <c r="E27" i="1"/>
  <c r="G24" i="3"/>
  <c r="G44" i="3"/>
  <c r="E41" i="3"/>
  <c r="E18" i="1" s="1"/>
  <c r="E17" i="1"/>
  <c r="F17" i="1"/>
  <c r="F41" i="3"/>
  <c r="F18" i="1" s="1"/>
  <c r="E19" i="5"/>
  <c r="E21" i="5" s="1"/>
  <c r="E23" i="5" s="1"/>
  <c r="B30" i="1" s="1"/>
  <c r="G40" i="3" l="1"/>
  <c r="G15" i="3"/>
  <c r="G16" i="3" s="1"/>
  <c r="G72" i="3"/>
  <c r="G20" i="1"/>
  <c r="G38" i="3"/>
  <c r="G19" i="1"/>
  <c r="G39" i="3" l="1"/>
  <c r="G17" i="1"/>
  <c r="G41" i="3"/>
  <c r="G1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tc={8AF2F76C-8AA5-4B9A-A0B5-7A4753BDEAB8}</author>
    <author>tc={5C342751-C242-4FEE-A023-B85C51B09311}</author>
    <author>tc={B8695492-174B-4EC0-A4AB-ACD2402FA47E}</author>
  </authors>
  <commentList>
    <comment ref="B26" authorId="0" shapeId="0" xr:uid="{8AF2F76C-8AA5-4B9A-A0B5-7A4753BDEAB8}">
      <text>
        <t xml:space="preserve">[Threaded comment]
Your version of Excel allows you to read this threaded comment; however, any edits to it will get removed if the file is opened in a newer version of Excel. Learn more: https://go.microsoft.com/fwlink/?linkid=870924
Comment:
    The shift stalls: still about 80% steroid API, ROE around 12% and growth of about 10%. Concord, a cleaner fermentation-API business with 20% ROE, listed at 32x in 2023, so a weaker version of that profile deserves a slight discount to it. </t>
      </text>
    </comment>
    <comment ref="B27" authorId="1" shapeId="0" xr:uid="{5C342751-C242-4FEE-A023-B85C51B09311}">
      <text>
        <t xml:space="preserve">[Threaded comment]
Your version of Excel allows you to read this threaded comment; however, any edits to it will get removed if the file is opened in a newer version of Excel. Learn more: https://go.microsoft.com/fwlink/?linkid=870924
Comment:
    DCV and CDMO reach about 35% of revenue, the same point at which Laurus’s CDMO share passed 30% and the market started pricing it as a CDMO platform rather than a generics maker. 45x sits just below Concord’s roughly 50x today, because Symbiotec’s ROE is still only about 14% and its US filings aren’t proven yet. </t>
      </text>
    </comment>
    <comment ref="B28" authorId="2" shapeId="0" xr:uid="{B8695492-174B-4EC0-A4AB-ACD2402FA47E}">
      <text>
        <t xml:space="preserve">[Threaded comment]
Your version of Excel allows you to read this threaded comment; however, any edits to it will get removed if the file is opened in a newer version of Excel. Learn more: https://go.microsoft.com/fwlink/?linkid=870924
Comment:
    US DCV approval plus contracted biotech CDMO (insulin, alternate protein) at about 40% of revenue puts Symbiotec in the platform group: Gufic (DCV injectables) is around 55x and Laurus re-rated to about 85x on CDMO. 60x discounts Laurus for smaller scale and a newer customer base, and matches the 58x the market already paid at the IPO for this story.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tc={750B1F79-2576-442C-8495-158D28E0B225}</author>
    <author>tc={EB7CE8FD-82E7-457D-9DB1-802E15AAAAFC}</author>
    <author>tc={A6C175AA-07F3-41C1-8B83-97A0FDFBFD50}</author>
    <author>tc={62E74499-BE57-42D9-B783-0215CE21E9B2}</author>
    <author>tc={14260337-813D-4959-A1A5-2B4D204D1366}</author>
    <author>tc={3A7571E6-FF81-40A5-B027-B3A046440794}</author>
    <author>tc={C2549DFB-9877-4446-8FFF-3346C86E481A}</author>
  </authors>
  <commentList>
    <comment ref="H37" authorId="0" shapeId="0" xr:uid="{750B1F79-2576-442C-8495-158D28E0B225}">
      <text>
        <t xml:space="preserve">[Threaded comment]
Your version of Excel allows you to read this threaded comment; however, any edits to it will get removed if the file is opened in a newer version of Excel. Learn more: https://go.microsoft.com/fwlink/?linkid=870924
Comment:
    The two lead DCVs (methylprednisolone sodium succinate and hydrocortisone sodium succinate) address a combined US market the F&amp;S report puts at USD 288 mn, or roughly Rs 2,678 cr at ~Rs 93/USD 
</t>
      </text>
    </comment>
    <comment ref="A38" authorId="1" shapeId="0" xr:uid="{EB7CE8FD-82E7-457D-9DB1-802E15AAAAFC}">
      <text>
        <t xml:space="preserve">[Threaded comment]
Your version of Excel allows you to read this threaded comment; however, any edits to it will get removed if the file is opened in a newer version of Excel. Learn more: https://go.microsoft.com/fwlink/?linkid=870924
Comment:
    The plant commercialisation is expected to start in Fiscal 2027 per the offer document
</t>
      </text>
    </comment>
    <comment ref="D41" authorId="2" shapeId="0" xr:uid="{A6C175AA-07F3-41C1-8B83-97A0FDFBFD50}">
      <text>
        <t xml:space="preserve">[Threaded comment]
Your version of Excel allows you to read this threaded comment; however, any edits to it will get removed if the file is opened in a newer version of Excel. Learn more: https://go.microsoft.com/fwlink/?linkid=870924
Comment:
    This is from the two pre-existing approved DCV products, not the two US products </t>
      </text>
    </comment>
    <comment ref="B42" authorId="3" shapeId="0" xr:uid="{62E74499-BE57-42D9-B783-0215CE21E9B2}">
      <text>
        <t xml:space="preserve">[Threaded comment]
Your version of Excel allows you to read this threaded comment; however, any edits to it will get removed if the file is opened in a newer version of Excel. Learn more: https://go.microsoft.com/fwlink/?linkid=870924
Comment:
    Total addressable US Market
The market figure comes from the offer document's F&amp;S report, and it is the combined market for methylprednisolone sodium succinate and hydrocortisone sodium succinate, the two products the model assumes, nothing else </t>
      </text>
    </comment>
    <comment ref="B43" authorId="4" shapeId="0" xr:uid="{14260337-813D-4959-A1A5-2B4D204D1366}">
      <text>
        <t xml:space="preserve">[Threaded comment]
Your version of Excel allows you to read this threaded comment; however, any edits to it will get removed if the file is opened in a newer version of Excel. Learn more: https://go.microsoft.com/fwlink/?linkid=870924
Comment:
     US generic methylprednisolone sodium succinate vials sit around USD 1.85-2.30 (40 mg and 125 mg presentations), and the F&amp;S report says DCV carries a 20-50% premium over a conventional vial. A DCV presentation at USD 2.30-2.70 end-market is therefore where these should price, and Rs 203-234 (USD 2.30-2.66) lands inside that band </t>
      </text>
    </comment>
    <comment ref="E49" authorId="5" shapeId="0" xr:uid="{3A7571E6-FF81-40A5-B027-B3A046440794}">
      <text>
        <t xml:space="preserve">[Threaded comment]
Your version of Excel allows you to read this threaded comment; however, any edits to it will get removed if the file is opened in a newer version of Excel. Learn more: https://go.microsoft.com/fwlink/?linkid=870924
Comment:
    On the CNBC call, management was asked what the CDMO fermentation capex generates, and said: "we expect the asset turn again industry typically has always greater than one... today in our steroid hormones API business we have already generated over 1.5... greater than one asset turnover minimum." The capex they referenced was over ₹400 cr on CDMO fermentation, and when the analyst asked whether Rs 300-400 cr from the vertical in three years was fair, the answer was "Absolutely." </t>
      </text>
    </comment>
    <comment ref="B59" authorId="6" shapeId="0" xr:uid="{C2549DFB-9877-4446-8FFF-3346C86E481A}">
      <text>
        <t xml:space="preserve">[Threaded comment]
Your version of Excel allows you to read this threaded comment; however, any edits to it will get removed if the file is opened in a newer version of Excel. Learn more: https://go.microsoft.com/fwlink/?linkid=870924
Comment:
    On the CNBC interview, discussing the fermentation-based CDMO opportunity, the CMD said: "usually the gross margins are over 70%."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tc={AE0C0BFD-2FDB-445E-B3B1-DCC5A621A0D0}</author>
    <author>tc={B8438A04-A0A4-4C61-86F5-849A424554FF}</author>
    <author>tc={2C63B6E4-59EA-45DF-8B5A-5DAB0D3B0C2A}</author>
    <author>tc={C47C7D42-EF6E-4509-A949-F2C021E7291A}</author>
  </authors>
  <commentList>
    <comment ref="A51" authorId="0" shapeId="0" xr:uid="{AE0C0BFD-2FDB-445E-B3B1-DCC5A621A0D0}">
      <text>
        <t xml:space="preserve">[Threaded comment]
Your version of Excel allows you to read this threaded comment; however, any edits to it will get removed if the file is opened in a newer version of Excel. Learn more: https://go.microsoft.com/fwlink/?linkid=870924
Comment:
    Additions = Closing net PP&amp;E − Opening net PP&amp;E + Depreciation </t>
      </text>
    </comment>
    <comment ref="D51" authorId="1" shapeId="0" xr:uid="{B8438A04-A0A4-4C61-86F5-849A424554FF}">
      <text>
        <t xml:space="preserve">[Threaded comment]
Your version of Excel allows you to read this threaded comment; however, any edits to it will get removed if the file is opened in a newer version of Excel. Learn more: https://go.microsoft.com/fwlink/?linkid=870924
Comment:
    Capex was Rs 225.72 cr but additions were Rs 736.13 cr, because roughly Rs 504 cr transferred out of CWIP (which fell from Rs 568.17 cr to Rs 64.48 cr). </t>
      </text>
    </comment>
    <comment ref="E52" authorId="2" shapeId="0" xr:uid="{2C63B6E4-59EA-45DF-8B5A-5DAB0D3B0C2A}">
      <text>
        <t xml:space="preserve">[Threaded comment]
Your version of Excel allows you to read this threaded comment; however, any edits to it will get removed if the file is opened in a newer version of Excel. Learn more: https://go.microsoft.com/fwlink/?linkid=870924
Comment:
    FY27 depreciation rises Rs 42 cr over FY26 (Rs 53.28 cr → Rs 95.49 cr) because the Rs 736 cr that landed in FY26 gets twelve months of charge instead of four </t>
      </text>
    </comment>
    <comment ref="D54" authorId="3" shapeId="0" xr:uid="{C47C7D42-EF6E-4509-A949-F2C021E7291A}">
      <text>
        <t>[Threaded comment]
Your version of Excel allows you to read this threaded comment; however, any edits to it will get removed if the file is opened in a newer version of Excel. Learn more: https://go.microsoft.com/fwlink/?linkid=870924
Comment:
    Assumed that the FY26 additions were done 4 months before the year close so the opening PPE will be charged at full year basis and additions will be charged for only 4 months in current year (which will become full year charge from FY27)</t>
      </text>
    </comment>
  </commentList>
</comments>
</file>

<file path=xl/sharedStrings.xml><?xml version="1.0" encoding="utf-8"?>
<sst xmlns="http://schemas.openxmlformats.org/spreadsheetml/2006/main" count="471" uniqueCount="348">
  <si>
    <t>1. Company snapshot</t>
  </si>
  <si>
    <t>Business</t>
  </si>
  <si>
    <t>Fermentation-based corticosteroid and steroidal-hormone APIs (96% of FY26 revenue), CDMO services and complex injectables (double-chamber vials)</t>
  </si>
  <si>
    <t>Current price (Rs)</t>
  </si>
  <si>
    <t>Shares outstanding (crore)</t>
  </si>
  <si>
    <t>Market capitalisation (Rs crore)</t>
  </si>
  <si>
    <t>2. Financial summary (Rs crore)</t>
  </si>
  <si>
    <t>Particulars</t>
  </si>
  <si>
    <t>FY24A</t>
  </si>
  <si>
    <t>FY25A</t>
  </si>
  <si>
    <t>FY26A</t>
  </si>
  <si>
    <t>FY27E</t>
  </si>
  <si>
    <t>FY28E</t>
  </si>
  <si>
    <t>FY29E</t>
  </si>
  <si>
    <t>Notes</t>
  </si>
  <si>
    <t>Revenue from operations</t>
  </si>
  <si>
    <t>EBITDA</t>
  </si>
  <si>
    <t>EBITDA margin %</t>
  </si>
  <si>
    <t>Profit after tax</t>
  </si>
  <si>
    <t>PAT margin %</t>
  </si>
  <si>
    <t>EPS (Rs)</t>
  </si>
  <si>
    <t>Net debt</t>
  </si>
  <si>
    <t>Net debt / EBITDA</t>
  </si>
  <si>
    <t>Return on equity %</t>
  </si>
  <si>
    <t>PAT divided by closing total equity</t>
  </si>
  <si>
    <t>Return on capital employed %</t>
  </si>
  <si>
    <t>Operating cash flow</t>
  </si>
  <si>
    <t>Free cash flow (OCF less capex)</t>
  </si>
  <si>
    <t>Operating cash flow less capital expenditure</t>
  </si>
  <si>
    <t>3. Exit valuation - FY29E (year ending 31 March 2029)</t>
  </si>
  <si>
    <t>Scenario</t>
  </si>
  <si>
    <t>Exit P/E (x)</t>
  </si>
  <si>
    <t>FY29E PAT (Rs cr)</t>
  </si>
  <si>
    <t>Implied price (Rs)</t>
  </si>
  <si>
    <t>Current market cap</t>
  </si>
  <si>
    <t>Bear</t>
  </si>
  <si>
    <t>Base</t>
  </si>
  <si>
    <t>Bull</t>
  </si>
  <si>
    <t>4. Intrinsic and relative value</t>
  </si>
  <si>
    <t>DCF value per share - Gordon growth terminal (Rs)</t>
  </si>
  <si>
    <t>Implied price from peer median P/E (Rs)</t>
  </si>
  <si>
    <t>Implied price from peer median EV/EBITDA (Rs)</t>
  </si>
  <si>
    <t>Notes / basis of forecast</t>
  </si>
  <si>
    <t>A. Revenue build (by business vertical)</t>
  </si>
  <si>
    <t>API (active pharmaceutical ingredient) revenue</t>
  </si>
  <si>
    <t>API revenue growth %</t>
  </si>
  <si>
    <t>Complex injectables (DCV) revenue</t>
  </si>
  <si>
    <t>Complex injectables growth %</t>
  </si>
  <si>
    <t>CDMO services revenue</t>
  </si>
  <si>
    <t>Built off signed take-or-pay contracts: insulin drug substance over 5 years, classical fermentation APIs over 10 years, a US alternate protein contract over 10 years, and a European alternate protein term sheet for 600-1,600 KL</t>
  </si>
  <si>
    <t>CDMO revenue growth %</t>
  </si>
  <si>
    <t>Total revenue from operations</t>
  </si>
  <si>
    <t>Revenue growth %</t>
  </si>
  <si>
    <t>B. Profit and loss</t>
  </si>
  <si>
    <t>Other income</t>
  </si>
  <si>
    <t>Total income</t>
  </si>
  <si>
    <t>Cost of materials, packing and consumables consumed</t>
  </si>
  <si>
    <t>Purchases of stock-in-trade</t>
  </si>
  <si>
    <t>Employee benefits expense</t>
  </si>
  <si>
    <t>Other expenses</t>
  </si>
  <si>
    <t>Total operating expenses</t>
  </si>
  <si>
    <t>Depreciation and amortisation</t>
  </si>
  <si>
    <t>EBIT</t>
  </si>
  <si>
    <t>Finance cost</t>
  </si>
  <si>
    <t>Exceptional item (impact of new labour codes on gratuity and leave encashment)</t>
  </si>
  <si>
    <t>One-off non-cash FY26 charge, with a Rs 21.07 million deferred tax benefit and compensation restructured from 1 April 2026. No further charge assumed</t>
  </si>
  <si>
    <t>Profit before tax</t>
  </si>
  <si>
    <t>Tax expense</t>
  </si>
  <si>
    <t>PAT growth %</t>
  </si>
  <si>
    <t>Weighted average shares outstanding (crore)</t>
  </si>
  <si>
    <t>Basic EPS (Rs)</t>
  </si>
  <si>
    <t>ASSETS</t>
  </si>
  <si>
    <t>Non-current assets</t>
  </si>
  <si>
    <t>Property, plant and equipment (net)</t>
  </si>
  <si>
    <t>Capital work-in-progress</t>
  </si>
  <si>
    <t>Investment properties</t>
  </si>
  <si>
    <t>Held flat; immaterial to the model</t>
  </si>
  <si>
    <t>Intangible assets</t>
  </si>
  <si>
    <t>Other non-current assets</t>
  </si>
  <si>
    <t>Total non-current assets</t>
  </si>
  <si>
    <t>Current assets</t>
  </si>
  <si>
    <t>Inventories</t>
  </si>
  <si>
    <t>Inventory days</t>
  </si>
  <si>
    <t>Trade receivables</t>
  </si>
  <si>
    <t>Trade receivable days</t>
  </si>
  <si>
    <t>Cash and cash equivalents</t>
  </si>
  <si>
    <t>Other current assets</t>
  </si>
  <si>
    <t>Other current assets as % of revenue</t>
  </si>
  <si>
    <t>Total current assets</t>
  </si>
  <si>
    <t>TOTAL ASSETS</t>
  </si>
  <si>
    <t>EQUITY AND LIABILITIES</t>
  </si>
  <si>
    <t>Equity</t>
  </si>
  <si>
    <t>Equity share capital</t>
  </si>
  <si>
    <t>Other equity (reserves and surplus)</t>
  </si>
  <si>
    <t>Prior balance plus PAT plus equity issued, less the slice of new money credited to share capital. FY26 included a Rs 193.19 cr rights issue and Rs 25.01 cr of ESOP exercise</t>
  </si>
  <si>
    <t>Equity attributable to owners of the Company</t>
  </si>
  <si>
    <t>Non-controlling interest</t>
  </si>
  <si>
    <t>Total equity</t>
  </si>
  <si>
    <t>Non-current liabilities</t>
  </si>
  <si>
    <t>Long-term borrowings</t>
  </si>
  <si>
    <t>Lease liabilities</t>
  </si>
  <si>
    <t>Deferred tax liabilities (net)</t>
  </si>
  <si>
    <t>Long-term provisions</t>
  </si>
  <si>
    <t>Gratuity and leave encashment. Held flat</t>
  </si>
  <si>
    <t>Other non-current liabilities</t>
  </si>
  <si>
    <t>Held flat</t>
  </si>
  <si>
    <t>Total non-current liabilities</t>
  </si>
  <si>
    <t>Current liabilities</t>
  </si>
  <si>
    <t>Short-term borrowings (including current maturities of long-term borrowings)</t>
  </si>
  <si>
    <t>Trade payables</t>
  </si>
  <si>
    <t>Trade payable days</t>
  </si>
  <si>
    <t>Provisions</t>
  </si>
  <si>
    <t>Other current liabilities</t>
  </si>
  <si>
    <t>Total current liabilities</t>
  </si>
  <si>
    <t>TOTAL EQUITY AND LIABILITIES</t>
  </si>
  <si>
    <t>Balance check (total assets less total equity and liabilities)</t>
  </si>
  <si>
    <t>Net debt (borrowings plus lease liabilities less cash)</t>
  </si>
  <si>
    <t>Inventories plus receivables plus other current assets, less payables, provisions and other current liabilities. Feeds the change in working capital on the Cash Flow sheet</t>
  </si>
  <si>
    <t>A positive number is a working capital increase, i.e. a cash outflow</t>
  </si>
  <si>
    <t>A. Cash flow from operating activities</t>
  </si>
  <si>
    <t>Add: Depreciation and amortisation</t>
  </si>
  <si>
    <t>Non-cash charge added back</t>
  </si>
  <si>
    <t>Add: Finance cost</t>
  </si>
  <si>
    <t>Add/(Less): Other non-cash and translation adjustments (FX, asset disposals, share of joint venture loss)</t>
  </si>
  <si>
    <t>Reconciled to the reported operating cash flow for FY24-FY26. The main items are unrealised foreign exchange movements (Rs 5.96 cr in FY24, Rs 0.95 cr in FY25, Rs 2.19 cr in FY26), losses or gains on asset disposals, and the joint venture share of loss. Zero from FY27E</t>
  </si>
  <si>
    <t>Operating profit before working capital changes</t>
  </si>
  <si>
    <t>Add/(Less): Change in operating working capital</t>
  </si>
  <si>
    <t>Less: Income tax paid</t>
  </si>
  <si>
    <t>Net cash from operating activities</t>
  </si>
  <si>
    <t>B. Cash flow from investing activities</t>
  </si>
  <si>
    <t>Capital expenditure on property, plant, equipment and CWIP</t>
  </si>
  <si>
    <t>Purchase of property, plant and equipment, CWIP and capital advances</t>
  </si>
  <si>
    <t>Negative of the capex line above</t>
  </si>
  <si>
    <t>Proceeds from sale of property, plant and equipment</t>
  </si>
  <si>
    <t>Fixed deposits and margin money placed</t>
  </si>
  <si>
    <t>Fixed deposits and margin money matured</t>
  </si>
  <si>
    <t>Purchase of non-current investments</t>
  </si>
  <si>
    <t>Add/(Less): Increase in other non-current assets</t>
  </si>
  <si>
    <t>Interest received</t>
  </si>
  <si>
    <t>Zero from FY27E to avoid double counting, since other income is treated as operating and flows through profit before tax</t>
  </si>
  <si>
    <t>Other investing activities (foreign exchange gain on investing)</t>
  </si>
  <si>
    <t>Net cash used in investing activities</t>
  </si>
  <si>
    <t>Ties to the reported Rs 206.45 / 306.56 / 226.94 cr for FY24-FY26</t>
  </si>
  <si>
    <t>C. Cash flow from financing activities</t>
  </si>
  <si>
    <t>Proceeds from issue of equity shares (rights issue and IPO)</t>
  </si>
  <si>
    <t>FY26 was a rights issue. FY27E is the Rs 150.30 cr IPO fresh issue, taken at gross because offer expenses are not separately quantified in the document</t>
  </si>
  <si>
    <t>Proceeds from exercise of employee stock options</t>
  </si>
  <si>
    <t>FY26 only</t>
  </si>
  <si>
    <t>Proceeds/(repayment) of long-term borrowings</t>
  </si>
  <si>
    <t>Proceeds/(repayment) of short-term borrowings (net)</t>
  </si>
  <si>
    <t>Repayment of lease liabilities (principal)</t>
  </si>
  <si>
    <t>Interest paid on lease liabilities</t>
  </si>
  <si>
    <t>Finance cost paid (excluding lease interest)</t>
  </si>
  <si>
    <t>Equals the finance cost charge in each forecast year</t>
  </si>
  <si>
    <t>Net cash generated from financing activities</t>
  </si>
  <si>
    <t>Net increase/(decrease) in cash and cash equivalents</t>
  </si>
  <si>
    <t>Cash and cash equivalents at the beginning of the year</t>
  </si>
  <si>
    <t>Cash and cash equivalents at the end of the year</t>
  </si>
  <si>
    <t>WACC</t>
  </si>
  <si>
    <t>Terminal growth rate</t>
  </si>
  <si>
    <t>Long-run nominal growth for an Indian API and injectables manufacturer</t>
  </si>
  <si>
    <t>Tax rate on EBIT</t>
  </si>
  <si>
    <t>Notes / basis</t>
  </si>
  <si>
    <t>From the Income Statement</t>
  </si>
  <si>
    <t>Less: Tax on EBIT</t>
  </si>
  <si>
    <t>NOPAT</t>
  </si>
  <si>
    <t>Less: Capital expenditure</t>
  </si>
  <si>
    <t>Links to the capex line on the Cash Flow sheet</t>
  </si>
  <si>
    <t>Less: Increase in operating working capital</t>
  </si>
  <si>
    <t>Links to the working capital movement on the Balance Sheet</t>
  </si>
  <si>
    <t>Free cash flow to the firm</t>
  </si>
  <si>
    <t>Discount factor</t>
  </si>
  <si>
    <t>Present value of free cash flow</t>
  </si>
  <si>
    <t>Terminal value at FY29E (Gordon growth)</t>
  </si>
  <si>
    <t>FY30E free cash flow capitalised at WACC less terminal growth</t>
  </si>
  <si>
    <t>Present value of terminal value</t>
  </si>
  <si>
    <t>Enterprise value</t>
  </si>
  <si>
    <t>Present value of the explicit forecast plus the terminal value</t>
  </si>
  <si>
    <t>Equity value</t>
  </si>
  <si>
    <t>Post-IPO share count</t>
  </si>
  <si>
    <t>WACC / terminal growth</t>
  </si>
  <si>
    <t>Company</t>
  </si>
  <si>
    <t>Market cap (Rs cr)</t>
  </si>
  <si>
    <t>P/E (x)</t>
  </si>
  <si>
    <t>EV/EBITDA (x)</t>
  </si>
  <si>
    <t>ROE %</t>
  </si>
  <si>
    <t>Revenue growth YoY %</t>
  </si>
  <si>
    <t>Symbiotec Pharmalab (FY26 basis)</t>
  </si>
  <si>
    <t>Concord Biotech</t>
  </si>
  <si>
    <t>Closest listed comparable on API and fermentation mix</t>
  </si>
  <si>
    <t>Divi's Laboratories</t>
  </si>
  <si>
    <t>Largest API and CRAMS peer</t>
  </si>
  <si>
    <t>Laurus Labs</t>
  </si>
  <si>
    <t>CDMO and API peer with a similar margin structure</t>
  </si>
  <si>
    <t>Gufic Biosciences</t>
  </si>
  <si>
    <t>Named competitor in double-chamber vials</t>
  </si>
  <si>
    <t>Cohance Lifesciences</t>
  </si>
  <si>
    <t>Recent API and CDMO carve-out; earnings depressed by ramp-up costs</t>
  </si>
  <si>
    <t>Peer median (all five)</t>
  </si>
  <si>
    <t>Peer median (excluding Cohance)</t>
  </si>
  <si>
    <t>Peer median P/E (x)</t>
  </si>
  <si>
    <t>Implied market capitalisation (Rs cr)</t>
  </si>
  <si>
    <t>Implied price per share (Rs)</t>
  </si>
  <si>
    <t>Peer median EV/EBITDA (x)</t>
  </si>
  <si>
    <t>Implied enterprise value (Rs cr)</t>
  </si>
  <si>
    <t>Implied equity value (Rs cr)</t>
  </si>
  <si>
    <t xml:space="preserve">Symbiotec Pharmalab Ltd (NSE: SYMBIOTEC) </t>
  </si>
  <si>
    <t>Notes to accounts</t>
  </si>
  <si>
    <t>Mhow nameplate total capacity (number of vials)</t>
  </si>
  <si>
    <t>Price/Vial</t>
  </si>
  <si>
    <t>% of US market targeted</t>
  </si>
  <si>
    <t>Total US Market size by FY29</t>
  </si>
  <si>
    <t>Complex injectables (DCV)</t>
  </si>
  <si>
    <t>Blended utilisation</t>
  </si>
  <si>
    <t>Blended rate, Rs cr/KL</t>
  </si>
  <si>
    <t>CDMO revenue, Rs cr</t>
  </si>
  <si>
    <t>Ujjain total capacity, KL</t>
  </si>
  <si>
    <t>% of revenue</t>
  </si>
  <si>
    <t>Cost of materials split by business verticals</t>
  </si>
  <si>
    <t>API</t>
  </si>
  <si>
    <t>Derived from FY26: it's the rate that makes the blended figure tie to the RHP's 63.70% gross margin. Management describes API gross margin as "exceeding 60%"</t>
  </si>
  <si>
    <t>Complex injectables</t>
  </si>
  <si>
    <t>Sterile, differentiated, in-house API; higher value per unit than bulk API</t>
  </si>
  <si>
    <t>CDMO services</t>
  </si>
  <si>
    <t>Management guided biotech CDMO gross margin "over 70%"</t>
  </si>
  <si>
    <t>Note below</t>
  </si>
  <si>
    <t>Growth of 8% assumes volume from the new 700 KL fermentation capacity, further share gains and China-plus-one, since the end markets themselves grow only 1.6-3.0% (corticosteroid) and 1.0-2.5% (hormones)</t>
  </si>
  <si>
    <t>Employee expense</t>
  </si>
  <si>
    <t>Growth %</t>
  </si>
  <si>
    <t>Stock in trade amount</t>
  </si>
  <si>
    <t>Rises from 27.6% to 29.2% as injectables and CDMO scale</t>
  </si>
  <si>
    <t>Depreciation charge</t>
  </si>
  <si>
    <t>Closing net PP&amp;E</t>
  </si>
  <si>
    <t>Opening Net PP&amp;E</t>
  </si>
  <si>
    <t>Depreciation forecast</t>
  </si>
  <si>
    <t>Note in "Balance sheet" sheet</t>
  </si>
  <si>
    <t>Derived rate</t>
  </si>
  <si>
    <t>Investments, loans, capital advances and deferred tax asset. Driven at 12.7% of revenue from FY27E</t>
  </si>
  <si>
    <t>Cash conversion cycle</t>
  </si>
  <si>
    <t>Links to the closing cash on the Cash Flow sheet. Cash is the plug that closes the model</t>
  </si>
  <si>
    <t>Revenue</t>
  </si>
  <si>
    <t>Cash/Bank Balance</t>
  </si>
  <si>
    <t>NWC as % revenue</t>
  </si>
  <si>
    <t>Revenue growth</t>
  </si>
  <si>
    <t>Required NWC</t>
  </si>
  <si>
    <t>Incremental NWC</t>
  </si>
  <si>
    <t xml:space="preserve">Operating working capital </t>
  </si>
  <si>
    <t>Change in operating working capital</t>
  </si>
  <si>
    <t>Added back here and paid in financing activities</t>
  </si>
  <si>
    <t xml:space="preserve">Tax Rate </t>
  </si>
  <si>
    <t>Any growth in investments, loans and capital advances is an investing outflow</t>
  </si>
  <si>
    <t>Zero from FY27E as lease liabilities are held flat</t>
  </si>
  <si>
    <t>10y Gov Bond</t>
  </si>
  <si>
    <t>Bond default spread</t>
  </si>
  <si>
    <t>Rf</t>
  </si>
  <si>
    <t>Mature market ERP</t>
  </si>
  <si>
    <t>India country risk premium</t>
  </si>
  <si>
    <t>Default spread</t>
  </si>
  <si>
    <t>India ERP</t>
  </si>
  <si>
    <t>Total ERP</t>
  </si>
  <si>
    <t>Unlevered beta (Sector)</t>
  </si>
  <si>
    <t>Tax rate</t>
  </si>
  <si>
    <t>Re-levered beta</t>
  </si>
  <si>
    <t>Cost of equity</t>
  </si>
  <si>
    <t>Pretax cost of debt</t>
  </si>
  <si>
    <t>Post tax cost of debt</t>
  </si>
  <si>
    <t>Revenue sources (%)</t>
  </si>
  <si>
    <t>Domestic</t>
  </si>
  <si>
    <t>International</t>
  </si>
  <si>
    <t>Revenue weighted ERP</t>
  </si>
  <si>
    <t xml:space="preserve">WACC Calculation </t>
  </si>
  <si>
    <t>Date</t>
  </si>
  <si>
    <t>CNX500</t>
  </si>
  <si>
    <t>% chng</t>
  </si>
  <si>
    <t>Rest of World</t>
  </si>
  <si>
    <t>% return</t>
  </si>
  <si>
    <t>Levered beta</t>
  </si>
  <si>
    <t>unlevered beta</t>
  </si>
  <si>
    <t>starting from 18/8/23</t>
  </si>
  <si>
    <t>scroll below</t>
  </si>
  <si>
    <t>Debt/Equity</t>
  </si>
  <si>
    <t>FY26 per the RHP at Rs 3,195.01 million. Falls in FY27E as the Rs 112.5 cr of fresh-issue proceeds repays the SBI and HDFC cash credit facilities</t>
  </si>
  <si>
    <t>Borrowings plus lease liabilities less cash</t>
  </si>
  <si>
    <t>NSE close, 16 October 2026</t>
  </si>
  <si>
    <t>Implied Mcap (Rs cr)</t>
  </si>
  <si>
    <t xml:space="preserve">All figures in Rs crore unless stated </t>
  </si>
  <si>
    <t>22% corporate tax +10% surcharge +4% HEC (25.17%)</t>
  </si>
  <si>
    <t>Discounted cash flow assumptions</t>
  </si>
  <si>
    <t>Free cash flow to the firm (Rs crore)</t>
  </si>
  <si>
    <t>DCF sensitivity - value per share (Rs)</t>
  </si>
  <si>
    <t>Peer-multiple implied value for Symbiotec (FY26 basis)</t>
  </si>
  <si>
    <t>22% plus surcharge and cess</t>
  </si>
  <si>
    <t>Mkt (D/E)</t>
  </si>
  <si>
    <t>Target Mkt (D/E)</t>
  </si>
  <si>
    <t>Implied units at Rs 220/vial</t>
  </si>
  <si>
    <t>CAGR %</t>
  </si>
  <si>
    <t>Western Europe ERP</t>
  </si>
  <si>
    <t>North America ERP</t>
  </si>
  <si>
    <t>Rest of world ERP</t>
  </si>
  <si>
    <t>EU+NA+ROW ERP</t>
  </si>
  <si>
    <t>Less: Net debt</t>
  </si>
  <si>
    <t>Damodaran relative equity volatility</t>
  </si>
  <si>
    <t>Tax Rate</t>
  </si>
  <si>
    <t>First revenue in FY26 at Rs 330.50 million. The Mhow facility supports 20 million DCV units a year and the two lead products address a US market of Rs 2,678 cr (USD 288 million). FY29 is Rs 294.6 cr at 67% utilisation. Nameplate at Rs 220/vial is Rs 440 cr.</t>
  </si>
  <si>
    <t>FY26 is about 5.4%. Finance cost rises in FY28 and FY29 because debt rises</t>
  </si>
  <si>
    <t>RHP FY26 is Rs 1,543.39 million, or 17.76% of revenue from operations, with 2,595 employees at 31 March 2026. Assumed at 17.8% / 17.5% / 17.2% of revenue from operations</t>
  </si>
  <si>
    <t>EBIT divided by equity plus borrowings plus lease liabilities. Recovers to 17% by FY29E from 12.2% in FY26</t>
  </si>
  <si>
    <t>Comparable company valuation</t>
  </si>
  <si>
    <t>Total avg unlevered beta</t>
  </si>
  <si>
    <t>Avg EU+NA+ROW ERP</t>
  </si>
  <si>
    <t>FY26 RHP is Rs 1,614.89 million, or 18.58% of revenue from operations. FY24 and FY25 are restated from the summarised source so that EBITDA and PBT tie exactly to the offer document (Rs 177.04 cr and Rs 206.11 cr of EBITDA; Rs 130.98 cr and Rs 146.98 cr of PBT). Assumed at 18.58% of revenue from operations</t>
  </si>
  <si>
    <t>Calculations done in sheet "DCF Backend Data"</t>
  </si>
  <si>
    <t>Cohance earnings are depressed by ramp-up costs, so its 165x P/E is not a useful anchor</t>
  </si>
  <si>
    <t>Face value Rs 2 per share; 6.4151 cr shares post-IPO</t>
  </si>
  <si>
    <t>Implied asset turn on Rs 400 cr capex</t>
  </si>
  <si>
    <t>% of Mhow capacity utilised</t>
  </si>
  <si>
    <t>Additions to PP&amp;E (Capitalised in year)</t>
  </si>
  <si>
    <t>Divi’s Laboratories</t>
  </si>
  <si>
    <t>Other current liabilities as % of total income</t>
  </si>
  <si>
    <t>Debt weight, D/(D+E)</t>
  </si>
  <si>
    <t>Equity weight, E/(D+E)</t>
  </si>
  <si>
    <t>FY29E scenario build: bear, base and bull</t>
  </si>
  <si>
    <t>All figures in Rs crore unless stated. Base links to the Income Statement and ties to it (check in row 25). Bear and bull change only the four drivers in rows 6 to 9.</t>
  </si>
  <si>
    <t>A. Scenario drivers</t>
  </si>
  <si>
    <t>API revenue growth p.a. (FY26A to FY29E)</t>
  </si>
  <si>
    <t>Bear: end markets grow only 1.6-3.0% (corticosteroids) and 1.0-2.5% (hormones), with little share gain and the 700 KL capacity filling slowly. Bull: China-plus-one share gains and the 700 KL capacity fully absorbed.</t>
  </si>
  <si>
    <t>DCV: Mhow capacity utilisation (FY29E)</t>
  </si>
  <si>
    <t>Bear: US 505(b)(2) approval slips past FY29, so only the two existing approved DCV products sell (FY26 ran at about 7.5%). Bull: both US products approved and gaining share, close to the 20 million vial nameplate.</t>
  </si>
  <si>
    <t>CDMO: Ujjain capacity utilisation (FY29E)</t>
  </si>
  <si>
    <t>Bear: take-or-pay contracts ramp slowly and the European alternate-protein term sheet does not convert. Bull: all signed contracts at run-rate plus the European term sheet, near full use of the 400 KL plant.</t>
  </si>
  <si>
    <t>EBITDA margin on revenue from operations (EBITDA includes other income, as on the Income Statement)</t>
  </si>
  <si>
    <t>Bear: the new Mhow and Ujjain plants carry fixed costs at low utilisation (FY24 margin was about 24.5%). Bull: operating leverage plus a richer CDMO mix (management guides CDMO gross margin above 70%).</t>
  </si>
  <si>
    <t>B. FY29E profit and loss</t>
  </si>
  <si>
    <t>API revenue</t>
  </si>
  <si>
    <t>FY26A API revenue compounded at the growth in row 6</t>
  </si>
  <si>
    <t>Mhow nameplate vials x utilisation x price per vial (Income Statement G38, B43)</t>
  </si>
  <si>
    <t>Ujjain KL capacity x utilisation x blended rate per KL (Income Statement G47, G49)</t>
  </si>
  <si>
    <t>Revenue CAGR (FY26A to FY29E)</t>
  </si>
  <si>
    <t>Less: Depreciation and amortisation</t>
  </si>
  <si>
    <t>Held at base: the plants are already built, so capex and depreciation do not differ much between cases</t>
  </si>
  <si>
    <t>Less: Finance cost</t>
  </si>
  <si>
    <t>Held at base</t>
  </si>
  <si>
    <t>FY29E profit after tax</t>
  </si>
  <si>
    <t>Feeds Summary C26 (bear) and C28 (bull). Summary C27 (base) still links to the Income Statement</t>
  </si>
  <si>
    <t>PAT margin on revenue from operations</t>
  </si>
  <si>
    <t>Working capital requirement assessment</t>
  </si>
  <si>
    <t>Derived from the RHP cost disclosure plus the reported operating cost base. Held at 1.54% of revenue from operations</t>
  </si>
  <si>
    <t>FY27E-FY29E assumed at Rs 250 / 225 / 200 cr (linked to Balance Sheet E51:G51)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</si>
</sst>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 &quot;₹&quot;\ * #,##0.00_ ;_ &quot;₹&quot;\ * \-#,##0.00_ ;_ &quot;₹&quot;\ * &quot;-&quot;??_ ;_ @_ "/>
    <numFmt numFmtId="43" formatCode="_ * #,##0.00_ ;_ * \-#,##0.00_ ;_ * &quot;-&quot;??_ ;_ @_ "/>
    <numFmt numFmtId="164" formatCode="#,##0.0;\-#,##0.0;\-;@"/>
    <numFmt numFmtId="165" formatCode="#,##0.00;\-#,##0.00;\-;@"/>
    <numFmt numFmtId="166" formatCode="#,##0;\-#,##0;\-;@"/>
    <numFmt numFmtId="167" formatCode="0.0%;\-0.0%;\-;@"/>
    <numFmt numFmtId="168" formatCode="0.0\x;\-0.0\x;\-;@"/>
    <numFmt numFmtId="169" formatCode="_ * #,##0_ ;_ * \-#,##0_ ;_ * &quot;-&quot;??_ ;_ @_ "/>
    <numFmt numFmtId="170" formatCode="0.0%"/>
    <numFmt numFmtId="171" formatCode="#,##0.0_ ;\-#,##0.0\ "/>
    <numFmt numFmtId="172" formatCode="#,##0.00_ ;\-#,##0.00\ "/>
    <numFmt numFmtId="173" formatCode="0.0"/>
    <numFmt numFmtId="174" formatCode="0.000"/>
  </numFmts>
  <fonts count="23">
    <font>
      <sz val="11"/>
      <color theme="1"/>
      <name val="Calibri"/>
      <family val="2"/>
      <charset val="1"/>
    </font>
    <font>
      <sz val="10"/>
      <name val="Arial"/>
      <family val="2"/>
    </font>
    <font>
      <b/>
      <sz val="14"/>
      <color rgb="FF000000"/>
      <name val="Calibri"/>
      <family val="2"/>
      <scheme val="minor"/>
    </font>
    <font>
      <sz val="11"/>
      <color theme="1"/>
      <name val="Calibri"/>
      <family val="2"/>
      <scheme val="minor"/>
    </font>
    <font>
      <sz val="11"/>
      <color rgb="FF000000"/>
      <name val="Calibri"/>
      <family val="2"/>
      <scheme val="minor"/>
    </font>
    <font>
      <b/>
      <sz val="11"/>
      <color rgb="FF000000"/>
      <name val="Calibri"/>
      <family val="2"/>
      <scheme val="minor"/>
    </font>
    <font>
      <sz val="11"/>
      <color rgb="FF0000FF"/>
      <name val="Calibri"/>
      <family val="2"/>
      <scheme val="minor"/>
    </font>
    <font>
      <b/>
      <sz val="11"/>
      <color theme="1"/>
      <name val="Calibri"/>
      <family val="2"/>
      <scheme val="minor"/>
    </font>
    <font>
      <sz val="11"/>
      <color rgb="FF3333FF"/>
      <name val="Calibri"/>
      <family val="2"/>
      <scheme val="minor"/>
    </font>
    <font>
      <sz val="11"/>
      <name val="Inter"/>
    </font>
    <font>
      <sz val="11"/>
      <name val="Calibri"/>
      <family val="2"/>
      <scheme val="minor"/>
    </font>
    <font>
      <sz val="10"/>
      <color theme="1"/>
      <name val="Calibri"/>
      <family val="2"/>
      <scheme val="minor"/>
    </font>
    <font>
      <sz val="10"/>
      <color rgb="FF0000FF"/>
      <name val="Calibri"/>
      <family val="2"/>
      <scheme val="minor"/>
    </font>
    <font>
      <b/>
      <sz val="10"/>
      <color theme="1"/>
      <name val="Calibri"/>
      <family val="2"/>
      <scheme val="minor"/>
    </font>
    <font>
      <sz val="10"/>
      <name val="Calibri"/>
      <family val="2"/>
      <scheme val="minor"/>
    </font>
    <font>
      <b/>
      <sz val="10"/>
      <name val="Calibri"/>
      <family val="2"/>
      <scheme val="minor"/>
    </font>
    <font>
      <b/>
      <sz val="10"/>
      <color rgb="FF0000FF"/>
      <name val="Calibri"/>
      <family val="2"/>
      <scheme val="minor"/>
    </font>
    <font>
      <sz val="10"/>
      <color rgb="FF3333FF"/>
      <name val="Calibri"/>
      <family val="2"/>
      <scheme val="minor"/>
    </font>
    <font>
      <sz val="11"/>
      <color rgb="FFFF0000"/>
      <name val="Calibri"/>
      <family val="2"/>
      <scheme val="minor"/>
    </font>
    <font>
      <b/>
      <sz val="11"/>
      <name val="Calibri"/>
      <family val="2"/>
      <scheme val="minor"/>
    </font>
    <font>
      <b/>
      <sz val="11"/>
      <color rgb="FF3333FF"/>
      <name val="Calibri"/>
      <family val="2"/>
      <scheme val="minor"/>
    </font>
    <font>
      <b/>
      <sz val="10"/>
      <color rgb="FF3333FF"/>
      <name val="Calibri"/>
      <family val="2"/>
      <scheme val="minor"/>
    </font>
    <font>
      <b/>
      <sz val="12"/>
      <color rgb="FF000000"/>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tint="-4.9989318521683403E-2"/>
        <bgColor rgb="FFCCFFFF"/>
      </patternFill>
    </fill>
    <fill>
      <patternFill patternType="solid">
        <fgColor rgb="FFFFFF00"/>
        <bgColor indexed="64"/>
      </patternFill>
    </fill>
    <fill>
      <patternFill patternType="solid">
        <fgColor theme="0" tint="-4.9989318521683403E-2"/>
        <bgColor rgb="FF008080"/>
      </patternFill>
    </fill>
  </fills>
  <borders count="1">
    <border>
      <left/>
      <right/>
      <top/>
      <bottom/>
      <diagonal/>
    </border>
  </borders>
  <cellStyleXfs count="4">
    <xf numFmtId="0" fontId="0" fillId="0" borderId="0"/>
    <xf numFmtId="43" fontId="1" fillId="0" borderId="0" applyBorder="0" applyAlignment="0" applyProtection="0"/>
    <xf numFmtId="9" fontId="1" fillId="0" borderId="0" applyBorder="0" applyAlignment="0" applyProtection="0"/>
    <xf numFmtId="0" fontId="9" fillId="0" borderId="0"/>
  </cellStyleXfs>
  <cellXfs count="120">
    <xf numFmtId="0" fontId="0" fillId="0" borderId="0" xfId="0"/>
    <xf numFmtId="0" fontId="2" fillId="0" borderId="0" xfId="0" applyFont="1"/>
    <xf numFmtId="0" fontId="3" fillId="0" borderId="0" xfId="0" applyFont="1"/>
    <xf numFmtId="49" fontId="4" fillId="0" borderId="0" xfId="0" applyNumberFormat="1" applyFont="1"/>
    <xf numFmtId="164" fontId="4" fillId="0" borderId="0" xfId="0" applyNumberFormat="1" applyFont="1"/>
    <xf numFmtId="165" fontId="4" fillId="0" borderId="0" xfId="0" applyNumberFormat="1" applyFont="1"/>
    <xf numFmtId="166" fontId="4" fillId="0" borderId="0" xfId="0" applyNumberFormat="1" applyFont="1"/>
    <xf numFmtId="167" fontId="4" fillId="0" borderId="0" xfId="0" applyNumberFormat="1" applyFont="1"/>
    <xf numFmtId="168" fontId="4" fillId="0" borderId="0" xfId="0" applyNumberFormat="1" applyFont="1"/>
    <xf numFmtId="167" fontId="6" fillId="0" borderId="0" xfId="0" applyNumberFormat="1" applyFont="1"/>
    <xf numFmtId="49" fontId="5" fillId="0" borderId="0" xfId="0" applyNumberFormat="1" applyFont="1"/>
    <xf numFmtId="164" fontId="5" fillId="0" borderId="0" xfId="0" applyNumberFormat="1" applyFont="1"/>
    <xf numFmtId="167" fontId="5" fillId="0" borderId="0" xfId="0" applyNumberFormat="1" applyFont="1"/>
    <xf numFmtId="0" fontId="7" fillId="0" borderId="0" xfId="0" applyFont="1"/>
    <xf numFmtId="9" fontId="3" fillId="0" borderId="0" xfId="0" applyNumberFormat="1" applyFont="1"/>
    <xf numFmtId="10" fontId="3" fillId="0" borderId="0" xfId="0" applyNumberFormat="1" applyFont="1"/>
    <xf numFmtId="43" fontId="3" fillId="0" borderId="0" xfId="0" applyNumberFormat="1" applyFont="1"/>
    <xf numFmtId="0" fontId="8" fillId="0" borderId="0" xfId="0" applyFont="1"/>
    <xf numFmtId="164" fontId="10" fillId="0" borderId="0" xfId="0" applyNumberFormat="1" applyFont="1"/>
    <xf numFmtId="10" fontId="7" fillId="0" borderId="0" xfId="0" applyNumberFormat="1" applyFont="1"/>
    <xf numFmtId="0" fontId="7" fillId="2" borderId="0" xfId="0" applyFont="1" applyFill="1"/>
    <xf numFmtId="49" fontId="4" fillId="2" borderId="0" xfId="0" applyNumberFormat="1" applyFont="1" applyFill="1"/>
    <xf numFmtId="164" fontId="5" fillId="3" borderId="0" xfId="0" applyNumberFormat="1" applyFont="1" applyFill="1"/>
    <xf numFmtId="9" fontId="8" fillId="0" borderId="0" xfId="0" applyNumberFormat="1" applyFont="1"/>
    <xf numFmtId="10" fontId="8" fillId="0" borderId="0" xfId="0" applyNumberFormat="1" applyFont="1"/>
    <xf numFmtId="49" fontId="5" fillId="2" borderId="0" xfId="0" applyNumberFormat="1" applyFont="1" applyFill="1"/>
    <xf numFmtId="164" fontId="3" fillId="0" borderId="0" xfId="0" applyNumberFormat="1" applyFont="1"/>
    <xf numFmtId="171" fontId="3" fillId="0" borderId="0" xfId="0" applyNumberFormat="1" applyFont="1"/>
    <xf numFmtId="172" fontId="3" fillId="0" borderId="0" xfId="0" applyNumberFormat="1" applyFont="1"/>
    <xf numFmtId="167" fontId="10" fillId="0" borderId="0" xfId="0" applyNumberFormat="1" applyFont="1"/>
    <xf numFmtId="173" fontId="3" fillId="0" borderId="0" xfId="0" applyNumberFormat="1" applyFont="1"/>
    <xf numFmtId="0" fontId="11" fillId="0" borderId="0" xfId="0" applyFont="1" applyAlignment="1">
      <alignment horizontal="center" vertical="center"/>
    </xf>
    <xf numFmtId="0" fontId="13" fillId="0" borderId="0" xfId="0" applyFont="1" applyAlignment="1">
      <alignment horizontal="center" vertical="center"/>
    </xf>
    <xf numFmtId="10" fontId="13" fillId="0" borderId="0" xfId="0" applyNumberFormat="1" applyFont="1" applyAlignment="1">
      <alignment horizontal="center" vertical="center"/>
    </xf>
    <xf numFmtId="10" fontId="14" fillId="0" borderId="0" xfId="2" applyNumberFormat="1" applyFont="1" applyAlignment="1">
      <alignment horizontal="center" vertical="center"/>
    </xf>
    <xf numFmtId="10" fontId="11" fillId="0" borderId="0" xfId="0" applyNumberFormat="1" applyFont="1" applyAlignment="1">
      <alignment horizontal="center" vertical="center"/>
    </xf>
    <xf numFmtId="0" fontId="13" fillId="2" borderId="0" xfId="0" applyFont="1" applyFill="1" applyAlignment="1">
      <alignment horizontal="center" vertical="center"/>
    </xf>
    <xf numFmtId="10" fontId="12" fillId="0" borderId="0" xfId="2" applyNumberFormat="1" applyFont="1" applyAlignment="1">
      <alignment horizontal="center" vertical="center"/>
    </xf>
    <xf numFmtId="170" fontId="14" fillId="0" borderId="0" xfId="2" applyNumberFormat="1" applyFont="1" applyAlignment="1">
      <alignment horizontal="center" vertical="center"/>
    </xf>
    <xf numFmtId="10" fontId="15" fillId="0" borderId="0" xfId="2" applyNumberFormat="1" applyFont="1" applyAlignment="1">
      <alignment horizontal="center" vertical="center"/>
    </xf>
    <xf numFmtId="170" fontId="16" fillId="0" borderId="0" xfId="0" applyNumberFormat="1" applyFont="1" applyAlignment="1">
      <alignment horizontal="center" vertical="center"/>
    </xf>
    <xf numFmtId="0" fontId="16" fillId="0" borderId="0" xfId="0" applyFont="1" applyAlignment="1">
      <alignment horizontal="center" vertical="center"/>
    </xf>
    <xf numFmtId="0" fontId="11" fillId="0" borderId="0" xfId="0" applyFont="1" applyAlignment="1">
      <alignment horizontal="center"/>
    </xf>
    <xf numFmtId="2" fontId="11" fillId="0" borderId="0" xfId="0" applyNumberFormat="1" applyFont="1" applyAlignment="1">
      <alignment horizontal="center"/>
    </xf>
    <xf numFmtId="10" fontId="14" fillId="0" borderId="0" xfId="2" applyNumberFormat="1" applyFont="1" applyAlignment="1">
      <alignment horizontal="center"/>
    </xf>
    <xf numFmtId="0" fontId="13" fillId="2" borderId="0" xfId="0" applyFont="1" applyFill="1" applyAlignment="1">
      <alignment horizontal="center"/>
    </xf>
    <xf numFmtId="2" fontId="15" fillId="2" borderId="0" xfId="2" applyNumberFormat="1" applyFont="1" applyFill="1" applyAlignment="1">
      <alignment horizontal="center"/>
    </xf>
    <xf numFmtId="10" fontId="14" fillId="2" borderId="0" xfId="2" applyNumberFormat="1" applyFont="1" applyFill="1" applyAlignment="1">
      <alignment horizontal="center"/>
    </xf>
    <xf numFmtId="2" fontId="14" fillId="2" borderId="0" xfId="2" applyNumberFormat="1" applyFont="1" applyFill="1" applyAlignment="1">
      <alignment horizontal="center"/>
    </xf>
    <xf numFmtId="0" fontId="15" fillId="0" borderId="0" xfId="0" applyFont="1" applyAlignment="1">
      <alignment horizontal="center" vertical="center"/>
    </xf>
    <xf numFmtId="0" fontId="15" fillId="0" borderId="0" xfId="0" applyFont="1" applyAlignment="1">
      <alignment horizontal="center"/>
    </xf>
    <xf numFmtId="0" fontId="14" fillId="0" borderId="0" xfId="0" applyFont="1" applyAlignment="1">
      <alignment horizontal="center"/>
    </xf>
    <xf numFmtId="0" fontId="14" fillId="0" borderId="0" xfId="0" applyFont="1" applyAlignment="1">
      <alignment horizontal="center" vertical="center"/>
    </xf>
    <xf numFmtId="0" fontId="11" fillId="4" borderId="0" xfId="0" applyFont="1" applyFill="1" applyAlignment="1">
      <alignment horizontal="center" vertical="center"/>
    </xf>
    <xf numFmtId="10" fontId="14" fillId="4" borderId="0" xfId="2" applyNumberFormat="1" applyFont="1" applyFill="1" applyAlignment="1">
      <alignment horizontal="center"/>
    </xf>
    <xf numFmtId="0" fontId="11" fillId="4" borderId="0" xfId="0" applyFont="1" applyFill="1" applyAlignment="1">
      <alignment horizontal="center"/>
    </xf>
    <xf numFmtId="2" fontId="14" fillId="0" borderId="0" xfId="0" applyNumberFormat="1" applyFont="1" applyAlignment="1">
      <alignment horizontal="center" vertical="center"/>
    </xf>
    <xf numFmtId="165" fontId="4" fillId="2" borderId="0" xfId="0" applyNumberFormat="1" applyFont="1" applyFill="1"/>
    <xf numFmtId="165" fontId="5" fillId="0" borderId="0" xfId="0" applyNumberFormat="1" applyFont="1"/>
    <xf numFmtId="164" fontId="8" fillId="0" borderId="0" xfId="0" applyNumberFormat="1" applyFont="1"/>
    <xf numFmtId="10" fontId="17" fillId="0" borderId="0" xfId="0" applyNumberFormat="1" applyFont="1" applyAlignment="1">
      <alignment horizontal="center" vertical="center"/>
    </xf>
    <xf numFmtId="0" fontId="15" fillId="5" borderId="0" xfId="0" applyFont="1" applyFill="1" applyAlignment="1">
      <alignment vertical="center" wrapText="1"/>
    </xf>
    <xf numFmtId="0" fontId="17" fillId="0" borderId="0" xfId="0" applyFont="1" applyAlignment="1">
      <alignment horizontal="center" vertical="center"/>
    </xf>
    <xf numFmtId="174" fontId="14" fillId="0" borderId="0" xfId="0" applyNumberFormat="1" applyFont="1" applyAlignment="1">
      <alignment horizontal="center" vertical="center"/>
    </xf>
    <xf numFmtId="10" fontId="14" fillId="0" borderId="0" xfId="0" applyNumberFormat="1" applyFont="1" applyAlignment="1">
      <alignment horizontal="center" vertical="center"/>
    </xf>
    <xf numFmtId="2" fontId="8" fillId="0" borderId="0" xfId="0" applyNumberFormat="1" applyFont="1"/>
    <xf numFmtId="49" fontId="18" fillId="0" borderId="0" xfId="0" applyNumberFormat="1" applyFont="1"/>
    <xf numFmtId="166" fontId="10" fillId="0" borderId="0" xfId="0" applyNumberFormat="1" applyFont="1"/>
    <xf numFmtId="168" fontId="10" fillId="0" borderId="0" xfId="0" applyNumberFormat="1" applyFont="1"/>
    <xf numFmtId="164" fontId="19" fillId="0" borderId="0" xfId="0" applyNumberFormat="1" applyFont="1"/>
    <xf numFmtId="2" fontId="10" fillId="0" borderId="0" xfId="0" applyNumberFormat="1" applyFont="1"/>
    <xf numFmtId="2" fontId="19" fillId="0" borderId="0" xfId="0" applyNumberFormat="1" applyFont="1"/>
    <xf numFmtId="169" fontId="10" fillId="0" borderId="0" xfId="0" applyNumberFormat="1" applyFont="1"/>
    <xf numFmtId="0" fontId="10" fillId="0" borderId="0" xfId="0" applyFont="1"/>
    <xf numFmtId="170" fontId="10" fillId="0" borderId="0" xfId="0" applyNumberFormat="1" applyFont="1"/>
    <xf numFmtId="10" fontId="10" fillId="0" borderId="0" xfId="0" applyNumberFormat="1" applyFont="1"/>
    <xf numFmtId="171" fontId="10" fillId="0" borderId="0" xfId="0" applyNumberFormat="1" applyFont="1"/>
    <xf numFmtId="165" fontId="10" fillId="0" borderId="0" xfId="0" applyNumberFormat="1" applyFont="1"/>
    <xf numFmtId="165" fontId="10" fillId="2" borderId="0" xfId="0" applyNumberFormat="1" applyFont="1" applyFill="1"/>
    <xf numFmtId="10" fontId="15" fillId="0" borderId="0" xfId="0" applyNumberFormat="1" applyFont="1" applyAlignment="1">
      <alignment horizontal="center" vertical="center"/>
    </xf>
    <xf numFmtId="9" fontId="14" fillId="0" borderId="0" xfId="2" applyFont="1" applyAlignment="1">
      <alignment horizontal="center" vertical="center"/>
    </xf>
    <xf numFmtId="2" fontId="15" fillId="0" borderId="0" xfId="0" applyNumberFormat="1" applyFont="1" applyAlignment="1">
      <alignment horizontal="center" vertical="center"/>
    </xf>
    <xf numFmtId="165" fontId="8" fillId="0" borderId="0" xfId="0" applyNumberFormat="1" applyFont="1"/>
    <xf numFmtId="10" fontId="17" fillId="0" borderId="0" xfId="2" applyNumberFormat="1" applyFont="1"/>
    <xf numFmtId="167" fontId="8" fillId="0" borderId="0" xfId="0" applyNumberFormat="1" applyFont="1"/>
    <xf numFmtId="166" fontId="8" fillId="0" borderId="0" xfId="0" applyNumberFormat="1" applyFont="1"/>
    <xf numFmtId="170" fontId="8" fillId="0" borderId="0" xfId="2" applyNumberFormat="1" applyFont="1" applyAlignment="1">
      <alignment horizontal="left" vertical="top"/>
    </xf>
    <xf numFmtId="0" fontId="17" fillId="2" borderId="0" xfId="2" applyNumberFormat="1" applyFont="1" applyFill="1" applyAlignment="1">
      <alignment horizontal="center"/>
    </xf>
    <xf numFmtId="10" fontId="21" fillId="5" borderId="0" xfId="0" applyNumberFormat="1" applyFont="1" applyFill="1" applyAlignment="1">
      <alignment vertical="center" wrapText="1"/>
    </xf>
    <xf numFmtId="9" fontId="17" fillId="0" borderId="0" xfId="0" applyNumberFormat="1" applyFont="1" applyAlignment="1">
      <alignment horizontal="center" vertical="center"/>
    </xf>
    <xf numFmtId="0" fontId="5" fillId="0" borderId="0" xfId="0" applyFont="1"/>
    <xf numFmtId="0" fontId="22" fillId="0" borderId="0" xfId="0" applyFont="1"/>
    <xf numFmtId="170" fontId="14" fillId="0" borderId="0" xfId="2" applyNumberFormat="1" applyFont="1"/>
    <xf numFmtId="169" fontId="14" fillId="0" borderId="0" xfId="1" applyNumberFormat="1" applyFont="1"/>
    <xf numFmtId="169" fontId="17" fillId="0" borderId="0" xfId="1" applyNumberFormat="1" applyFont="1"/>
    <xf numFmtId="9" fontId="17" fillId="0" borderId="0" xfId="2" applyFont="1"/>
    <xf numFmtId="9" fontId="14" fillId="0" borderId="0" xfId="2" applyFont="1"/>
    <xf numFmtId="170" fontId="17" fillId="0" borderId="0" xfId="2" applyNumberFormat="1" applyFont="1"/>
    <xf numFmtId="44" fontId="14" fillId="0" borderId="0" xfId="2" applyNumberFormat="1" applyFont="1"/>
    <xf numFmtId="44" fontId="15" fillId="0" borderId="0" xfId="2" applyNumberFormat="1" applyFont="1"/>
    <xf numFmtId="10" fontId="14" fillId="0" borderId="0" xfId="2" applyNumberFormat="1" applyFont="1"/>
    <xf numFmtId="2" fontId="3" fillId="0" borderId="0" xfId="0" applyNumberFormat="1" applyFont="1"/>
    <xf numFmtId="14" fontId="8" fillId="0" borderId="0" xfId="0" applyNumberFormat="1" applyFont="1"/>
    <xf numFmtId="173" fontId="8" fillId="0" borderId="0" xfId="0" applyNumberFormat="1" applyFont="1"/>
    <xf numFmtId="2" fontId="6" fillId="0" borderId="0" xfId="0" applyNumberFormat="1" applyFont="1"/>
    <xf numFmtId="14" fontId="8" fillId="4" borderId="0" xfId="0" applyNumberFormat="1" applyFont="1" applyFill="1"/>
    <xf numFmtId="173" fontId="8" fillId="4" borderId="0" xfId="0" applyNumberFormat="1" applyFont="1" applyFill="1"/>
    <xf numFmtId="10" fontId="14" fillId="4" borderId="0" xfId="2" applyNumberFormat="1" applyFont="1" applyFill="1"/>
    <xf numFmtId="170" fontId="1" fillId="0" borderId="0" xfId="2" applyNumberFormat="1"/>
    <xf numFmtId="0" fontId="5" fillId="3" borderId="0" xfId="0" applyFont="1" applyFill="1" applyAlignment="1">
      <alignment horizontal="left"/>
    </xf>
    <xf numFmtId="0" fontId="5" fillId="3" borderId="0" xfId="0" applyFont="1" applyFill="1" applyAlignment="1">
      <alignment horizontal="center"/>
    </xf>
    <xf numFmtId="49" fontId="5" fillId="3" borderId="0" xfId="0" applyNumberFormat="1" applyFont="1" applyFill="1"/>
    <xf numFmtId="9" fontId="20" fillId="3" borderId="0" xfId="0" applyNumberFormat="1" applyFont="1" applyFill="1" applyAlignment="1">
      <alignment horizontal="center"/>
    </xf>
    <xf numFmtId="10" fontId="20" fillId="3" borderId="0" xfId="0" applyNumberFormat="1" applyFont="1" applyFill="1" applyAlignment="1">
      <alignment horizontal="center"/>
    </xf>
    <xf numFmtId="0" fontId="15" fillId="5" borderId="0" xfId="0" applyFont="1" applyFill="1" applyAlignment="1">
      <alignment horizontal="center" vertical="center" wrapText="1"/>
    </xf>
    <xf numFmtId="0" fontId="13" fillId="2" borderId="0" xfId="0" applyFont="1" applyFill="1" applyAlignment="1">
      <alignment horizontal="center" vertical="center"/>
    </xf>
    <xf numFmtId="0" fontId="13" fillId="2" borderId="0" xfId="0" applyFont="1" applyFill="1" applyAlignment="1">
      <alignment horizontal="center"/>
    </xf>
    <xf numFmtId="2" fontId="15" fillId="2" borderId="0" xfId="2" applyNumberFormat="1" applyFont="1" applyFill="1" applyAlignment="1">
      <alignment horizontal="center"/>
    </xf>
    <xf numFmtId="0" fontId="15" fillId="0" borderId="0" xfId="0" applyFont="1" applyAlignment="1">
      <alignment horizontal="center" vertical="center" wrapText="1"/>
    </xf>
    <xf numFmtId="0" fontId="3" fillId="0" borderId="0" xfId="0" applyNumberFormat="1" applyFont="1"/>
  </cellXfs>
  <cellStyles count="4">
    <cellStyle name="Comma" xfId="1" builtinId="3"/>
    <cellStyle name="Normal" xfId="0" builtinId="0"/>
    <cellStyle name="Normal 2" xfId="3" xr:uid="{9703D7ED-C415-4A3D-8211-58AEA7DA4CB0}"/>
    <cellStyle name="Percent" xfId="2"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CE6F1"/>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3333FF"/>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28</xdr:row>
      <xdr:rowOff>0</xdr:rowOff>
    </xdr:from>
    <xdr:to>
      <xdr:col>9</xdr:col>
      <xdr:colOff>304800</xdr:colOff>
      <xdr:row>29</xdr:row>
      <xdr:rowOff>121559</xdr:rowOff>
    </xdr:to>
    <xdr:sp macro="" textlink="">
      <xdr:nvSpPr>
        <xdr:cNvPr id="2" name="AutoShape 3" descr="Estimated default spreads by credit rating">
          <a:extLst>
            <a:ext uri="{FF2B5EF4-FFF2-40B4-BE49-F238E27FC236}">
              <a16:creationId xmlns:a16="http://schemas.microsoft.com/office/drawing/2014/main" id="{16FCDCF6-2B1D-413F-82B4-10BF439B5D5F}"/>
            </a:ext>
          </a:extLst>
        </xdr:cNvPr>
        <xdr:cNvSpPr>
          <a:spLocks noChangeAspect="1" noChangeArrowheads="1"/>
        </xdr:cNvSpPr>
      </xdr:nvSpPr>
      <xdr:spPr bwMode="auto">
        <a:xfrm>
          <a:off x="8846820" y="4732020"/>
          <a:ext cx="304800" cy="30528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persons/person.xml><?xml version="1.0" encoding="utf-8"?>
<personList xmlns="http://schemas.microsoft.com/office/spreadsheetml/2018/threadedcomments" xmlns:x="http://schemas.openxmlformats.org/spreadsheetml/2006/main">
  <person displayName="Jimit Shah" id="{52DFBBF1-EE3A-4129-99BC-826D53360687}" userId="02d5c67f83811829" providerId="Windows Live"/>
</personList>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tint val="100000"/>
                <a:shade val="100000"/>
              </a:schemeClr>
            </a:gs>
            <a:gs pos="100000">
              <a:schemeClr val="phClr">
                <a:tint val="50000"/>
                <a:shade val="100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26" dT="2026-10-18T13:19:02.77" personId="{52DFBBF1-EE3A-4129-99BC-826D53360687}" id="{8AF2F76C-8AA5-4B9A-A0B5-7A4753BDEAB8}">
    <text xml:space="preserve">The shift stalls: still about 80% steroid API, ROE around 12% and growth of about 10%. Concord, a cleaner fermentation-API business with 20% ROE, listed at 32x in 2023, so a weaker version of that profile deserves a slight discount to it. </text>
  </threadedComment>
  <threadedComment ref="B27" dT="2026-10-18T13:19:11.28" personId="{52DFBBF1-EE3A-4129-99BC-826D53360687}" id="{5C342751-C242-4FEE-A023-B85C51B09311}">
    <text xml:space="preserve">DCV and CDMO reach about 35% of revenue, the same point at which Laurus’s CDMO share passed 30% and the market started pricing it as a CDMO platform rather than a generics maker. 45x sits just below Concord’s roughly 50x today, because Symbiotec’s ROE is still only about 14% and its US filings aren’t proven yet. </text>
  </threadedComment>
  <threadedComment ref="B28" dT="2026-10-18T13:19:21.35" personId="{52DFBBF1-EE3A-4129-99BC-826D53360687}" id="{B8695492-174B-4EC0-A4AB-ACD2402FA47E}">
    <text xml:space="preserve">US DCV approval plus contracted biotech CDMO (insulin, alternate protein) at about 40% of revenue puts Symbiotec in the platform group: Gufic (DCV injectables) is around 55x and Laurus re-rated to about 85x on CDMO. 60x discounts Laurus for smaller scale and a newer customer base, and matches the 58x the market already paid at the IPO for this story. </text>
  </threadedComment>
</ThreadedComments>
</file>

<file path=xl/threadedComments/threadedComment2.xml><?xml version="1.0" encoding="utf-8"?>
<ThreadedComments xmlns="http://schemas.microsoft.com/office/spreadsheetml/2018/threadedcomments" xmlns:x="http://schemas.openxmlformats.org/spreadsheetml/2006/main">
  <threadedComment ref="H37" dT="2026-10-14T18:30:35.30" personId="{52DFBBF1-EE3A-4129-99BC-826D53360687}" id="{750B1F79-2576-442C-8495-158D28E0B225}">
    <text xml:space="preserve">The two lead DCVs (methylprednisolone sodium succinate and hydrocortisone sodium succinate) address a combined US market the F&amp;S report puts at USD 288 mn, or roughly Rs 2,678 cr at ~Rs 93/USD 
</text>
  </threadedComment>
  <threadedComment ref="A38" dT="2026-10-14T18:47:35.08" personId="{52DFBBF1-EE3A-4129-99BC-826D53360687}" id="{EB7CE8FD-82E7-457D-9DB1-802E15AAAAFC}">
    <text xml:space="preserve">The plant commercialisation is expected to start in Fiscal 2027 per the offer document
</text>
  </threadedComment>
  <threadedComment ref="D41" dT="2026-10-14T18:45:20.72" personId="{52DFBBF1-EE3A-4129-99BC-826D53360687}" id="{A6C175AA-07F3-41C1-8B83-97A0FDFBFD50}">
    <text xml:space="preserve">This is from the two pre-existing approved DCV products, not the two US products </text>
  </threadedComment>
  <threadedComment ref="B42" dT="2026-10-14T18:37:07.62" personId="{52DFBBF1-EE3A-4129-99BC-826D53360687}" id="{62E74499-BE57-42D9-B783-0215CE21E9B2}">
    <text xml:space="preserve">Total addressable US Market
The market figure comes from the offer document's F&amp;S report, and it is the combined market for methylprednisolone sodium succinate and hydrocortisone sodium succinate, the two products the model assumes, nothing else </text>
  </threadedComment>
  <threadedComment ref="B43" dT="2026-10-14T18:34:30.29" personId="{52DFBBF1-EE3A-4129-99BC-826D53360687}" id="{14260337-813D-4959-A1A5-2B4D204D1366}">
    <text xml:space="preserve"> US generic methylprednisolone sodium succinate vials sit around USD 1.85-2.30 (40 mg and 125 mg presentations), and the F&amp;S report says DCV carries a 20-50% premium over a conventional vial. A DCV presentation at USD 2.30-2.70 end-market is therefore where these should price, and Rs 203-234 (USD 2.30-2.66) lands inside that band </text>
  </threadedComment>
  <threadedComment ref="E49" dT="2026-10-14T19:49:08.58" personId="{52DFBBF1-EE3A-4129-99BC-826D53360687}" id="{3A7571E6-FF81-40A5-B027-B3A046440794}">
    <text xml:space="preserve">On the CNBC call, management was asked what the CDMO fermentation capex generates, and said: "we expect the asset turn again industry typically has always greater than one... today in our steroid hormones API business we have already generated over 1.5... greater than one asset turnover minimum." The capex they referenced was over ₹400 cr on CDMO fermentation, and when the analyst asked whether Rs 300-400 cr from the vertical in three years was fair, the answer was "Absolutely." </text>
  </threadedComment>
  <threadedComment ref="B59" dT="2026-10-15T15:12:18.59" personId="{52DFBBF1-EE3A-4129-99BC-826D53360687}" id="{C2549DFB-9877-4446-8FFF-3346C86E481A}">
    <text xml:space="preserve">On the CNBC interview, discussing the fermentation-based CDMO opportunity, the CMD said: "usually the gross margins are over 70%." </text>
  </threadedComment>
</ThreadedComments>
</file>

<file path=xl/threadedComments/threadedComment3.xml><?xml version="1.0" encoding="utf-8"?>
<ThreadedComments xmlns="http://schemas.microsoft.com/office/spreadsheetml/2018/threadedcomments" xmlns:x="http://schemas.openxmlformats.org/spreadsheetml/2006/main">
  <threadedComment ref="A51" dT="2026-10-15T15:47:12.97" personId="{52DFBBF1-EE3A-4129-99BC-826D53360687}" id="{AE0C0BFD-2FDB-445E-B3B1-DCC5A621A0D0}">
    <text xml:space="preserve">Additions = Closing net PP&amp;E − Opening net PP&amp;E + Depreciation </text>
  </threadedComment>
  <threadedComment ref="D51" dT="2026-10-15T15:49:08.81" personId="{52DFBBF1-EE3A-4129-99BC-826D53360687}" id="{B8438A04-A0A4-4C61-86F5-849A424554FF}">
    <text xml:space="preserve">Capex was Rs 225.72 cr but additions were Rs 736.13 cr, because roughly Rs 504 cr transferred out of CWIP (which fell from Rs 568.17 cr to Rs 64.48 cr). </text>
  </threadedComment>
  <threadedComment ref="E52" dT="2026-10-15T16:08:02.64" personId="{52DFBBF1-EE3A-4129-99BC-826D53360687}" id="{2C63B6E4-59EA-45DF-8B5A-5DAB0D3B0C2A}">
    <text xml:space="preserve">FY27 depreciation rises Rs 42 cr over FY26 (Rs 53.28 cr → Rs 95.49 cr) because the Rs 736 cr that landed in FY26 gets twelve months of charge instead of four </text>
  </threadedComment>
  <threadedComment ref="D54" dT="2026-10-15T15:52:00.31" personId="{52DFBBF1-EE3A-4129-99BC-826D53360687}" id="{C47C7D42-EF6E-4509-A949-F2C021E7291A}">
    <text>Assumed that the FY26 additions were done 4 months before the year close so the opening PPE will be charged at full year basis and additions will be charged for only 4 months in current year (which will become full year charge from FY27)</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2"/>
  <sheetViews>
    <sheetView zoomScale="82" zoomScaleNormal="100" workbookViewId="0">
      <selection activeCell="D6" sqref="D6"/>
    </sheetView>
  </sheetViews>
  <sheetFormatPr defaultColWidth="8.6640625" defaultRowHeight="14.4"/>
  <cols>
    <col min="1" max="1" width="90" style="2" bestFit="1" customWidth="1"/>
    <col min="2" max="2" width="14" style="2" customWidth="1"/>
    <col min="3" max="3" width="15.44140625" style="2" bestFit="1" customWidth="1"/>
    <col min="4" max="4" width="18.44140625" style="2" bestFit="1" customWidth="1"/>
    <col min="5" max="5" width="15.6640625" style="2" bestFit="1" customWidth="1"/>
    <col min="6" max="7" width="14" style="2" customWidth="1"/>
    <col min="8" max="8" width="146.44140625" style="2" bestFit="1" customWidth="1"/>
    <col min="9" max="16384" width="8.6640625" style="2"/>
  </cols>
  <sheetData>
    <row r="1" spans="1:8" ht="17.25" customHeight="1">
      <c r="A1" s="91" t="s">
        <v>206</v>
      </c>
      <c r="B1" s="1"/>
      <c r="C1" s="1"/>
      <c r="D1" s="1"/>
      <c r="E1" s="1"/>
      <c r="F1" s="1"/>
      <c r="G1" s="1"/>
      <c r="H1" s="1"/>
    </row>
    <row r="2" spans="1:8" ht="15" customHeight="1">
      <c r="A2" s="3" t="s">
        <v>285</v>
      </c>
      <c r="B2" s="4"/>
      <c r="C2" s="4"/>
      <c r="D2" s="4"/>
      <c r="E2" s="4"/>
      <c r="F2" s="4"/>
      <c r="G2" s="4"/>
      <c r="H2" s="3"/>
    </row>
    <row r="3" spans="1:8" ht="15" customHeight="1">
      <c r="A3" s="111" t="s">
        <v>0</v>
      </c>
      <c r="B3" s="22"/>
      <c r="C3" s="22"/>
      <c r="D3" s="22"/>
      <c r="E3" s="22"/>
      <c r="F3" s="22"/>
      <c r="G3" s="22"/>
      <c r="H3" s="111"/>
    </row>
    <row r="4" spans="1:8" ht="15" customHeight="1">
      <c r="A4" s="3" t="s">
        <v>1</v>
      </c>
      <c r="B4" s="4" t="s">
        <v>2</v>
      </c>
      <c r="C4" s="4"/>
      <c r="D4" s="4"/>
      <c r="E4" s="4"/>
      <c r="F4" s="4"/>
      <c r="G4" s="4"/>
      <c r="H4" s="3"/>
    </row>
    <row r="5" spans="1:8" ht="15" customHeight="1">
      <c r="A5" s="3" t="s">
        <v>3</v>
      </c>
      <c r="B5" s="59">
        <v>1279.5</v>
      </c>
      <c r="C5" s="4"/>
      <c r="D5" s="4"/>
      <c r="E5" s="4"/>
      <c r="F5" s="4"/>
      <c r="G5" s="4"/>
      <c r="H5" s="4" t="s">
        <v>283</v>
      </c>
    </row>
    <row r="6" spans="1:8" ht="15" customHeight="1">
      <c r="A6" s="3" t="s">
        <v>4</v>
      </c>
      <c r="B6" s="82">
        <v>6.4150999999999998</v>
      </c>
      <c r="C6" s="5"/>
      <c r="D6" s="5"/>
      <c r="E6" s="5"/>
      <c r="F6" s="5"/>
      <c r="G6" s="5"/>
      <c r="H6" s="5"/>
    </row>
    <row r="7" spans="1:8" ht="15" customHeight="1">
      <c r="A7" s="3" t="s">
        <v>5</v>
      </c>
      <c r="B7" s="67">
        <f>B5*B6</f>
        <v>8208.1204500000003</v>
      </c>
      <c r="C7" s="6"/>
      <c r="D7" s="6"/>
      <c r="E7" s="6"/>
      <c r="F7" s="6"/>
      <c r="G7" s="6"/>
      <c r="H7" s="6"/>
    </row>
    <row r="8" spans="1:8" ht="15" customHeight="1">
      <c r="A8" s="3" t="s">
        <v>302</v>
      </c>
      <c r="B8" s="83">
        <v>0.25168000000000001</v>
      </c>
      <c r="C8" s="6"/>
      <c r="D8" s="6"/>
      <c r="E8" s="6"/>
      <c r="F8" s="6"/>
      <c r="G8" s="6"/>
      <c r="H8" s="6"/>
    </row>
    <row r="9" spans="1:8" ht="15" customHeight="1">
      <c r="A9" s="111" t="s">
        <v>6</v>
      </c>
      <c r="B9" s="22"/>
      <c r="C9" s="22"/>
      <c r="D9" s="22"/>
      <c r="E9" s="22"/>
      <c r="F9" s="22"/>
      <c r="G9" s="22"/>
      <c r="H9" s="111"/>
    </row>
    <row r="10" spans="1:8" ht="15" customHeight="1">
      <c r="A10" s="109" t="s">
        <v>7</v>
      </c>
      <c r="B10" s="110" t="s">
        <v>8</v>
      </c>
      <c r="C10" s="110" t="s">
        <v>9</v>
      </c>
      <c r="D10" s="110" t="s">
        <v>10</v>
      </c>
      <c r="E10" s="110" t="s">
        <v>11</v>
      </c>
      <c r="F10" s="110" t="s">
        <v>12</v>
      </c>
      <c r="G10" s="110" t="s">
        <v>13</v>
      </c>
      <c r="H10" s="110" t="s">
        <v>14</v>
      </c>
    </row>
    <row r="11" spans="1:8" ht="15" customHeight="1">
      <c r="A11" s="3" t="s">
        <v>15</v>
      </c>
      <c r="B11" s="18">
        <f>'Income Statement'!B9</f>
        <v>716.25</v>
      </c>
      <c r="C11" s="18">
        <f>'Income Statement'!C9</f>
        <v>751.55</v>
      </c>
      <c r="D11" s="18">
        <f>'Income Statement'!D9</f>
        <v>869.15</v>
      </c>
      <c r="E11" s="18">
        <f>'Income Statement'!E9</f>
        <v>1027.8108000000002</v>
      </c>
      <c r="F11" s="18">
        <f>'Income Statement'!F9</f>
        <v>1289.9556640000001</v>
      </c>
      <c r="G11" s="18">
        <f>'Income Statement'!G9</f>
        <v>1626.4521171200001</v>
      </c>
      <c r="H11" s="4"/>
    </row>
    <row r="12" spans="1:8" ht="15" customHeight="1">
      <c r="A12" s="3" t="s">
        <v>16</v>
      </c>
      <c r="B12" s="18">
        <f>'Income Statement'!B19</f>
        <v>177.04000000000008</v>
      </c>
      <c r="C12" s="18">
        <f>'Income Statement'!C19</f>
        <v>206.12</v>
      </c>
      <c r="D12" s="18">
        <f>'Income Statement'!D19</f>
        <v>240.92999999999995</v>
      </c>
      <c r="E12" s="18">
        <f>'Income Statement'!E19</f>
        <v>286.99921221773002</v>
      </c>
      <c r="F12" s="18">
        <f>'Income Statement'!F19</f>
        <v>368.94975886217571</v>
      </c>
      <c r="G12" s="18">
        <f>'Income Statement'!G19</f>
        <v>477.75138312840068</v>
      </c>
      <c r="H12" s="4"/>
    </row>
    <row r="13" spans="1:8" ht="15" customHeight="1">
      <c r="A13" s="3" t="s">
        <v>17</v>
      </c>
      <c r="B13" s="29">
        <f>'Income Statement'!B20</f>
        <v>0.24475688828059125</v>
      </c>
      <c r="C13" s="29">
        <f>'Income Statement'!C20</f>
        <v>0.27264910911519996</v>
      </c>
      <c r="D13" s="29">
        <f>'Income Statement'!D20</f>
        <v>0.276213514319125</v>
      </c>
      <c r="E13" s="29">
        <f>'Income Statement'!E20</f>
        <v>0.27801628367903347</v>
      </c>
      <c r="F13" s="29">
        <f>'Income Statement'!F20</f>
        <v>0.28469319523123415</v>
      </c>
      <c r="G13" s="29">
        <f>'Income Statement'!G20</f>
        <v>0.29230062974877874</v>
      </c>
      <c r="H13" s="7"/>
    </row>
    <row r="14" spans="1:8" ht="15" customHeight="1">
      <c r="A14" s="3" t="s">
        <v>18</v>
      </c>
      <c r="B14" s="18">
        <f>'Income Statement'!B27</f>
        <v>100.06000000000007</v>
      </c>
      <c r="C14" s="18">
        <f>'Income Statement'!C27</f>
        <v>96.79000000000002</v>
      </c>
      <c r="D14" s="18">
        <f>'Income Statement'!D27</f>
        <v>109.88999999999993</v>
      </c>
      <c r="E14" s="18">
        <f>'Income Statement'!E27</f>
        <v>124.57845982745991</v>
      </c>
      <c r="F14" s="18">
        <f>'Income Statement'!F27</f>
        <v>177.68035639760328</v>
      </c>
      <c r="G14" s="18">
        <f>'Income Statement'!G27</f>
        <v>251.02805198071957</v>
      </c>
      <c r="H14" s="4"/>
    </row>
    <row r="15" spans="1:8" ht="15" customHeight="1">
      <c r="A15" s="3" t="s">
        <v>19</v>
      </c>
      <c r="B15" s="29">
        <f>'Income Statement'!B28</f>
        <v>0.1383324347116808</v>
      </c>
      <c r="C15" s="29">
        <f>'Income Statement'!C28</f>
        <v>0.12803079405812248</v>
      </c>
      <c r="D15" s="29">
        <f>'Income Statement'!D28</f>
        <v>0.12598307843991463</v>
      </c>
      <c r="E15" s="29">
        <f>'Income Statement'!E28</f>
        <v>0.12067921775831454</v>
      </c>
      <c r="F15" s="29">
        <f>'Income Statement'!F28</f>
        <v>0.1371037307319514</v>
      </c>
      <c r="G15" s="29">
        <f>'Income Statement'!G28</f>
        <v>0.1535854427005458</v>
      </c>
      <c r="H15" s="7"/>
    </row>
    <row r="16" spans="1:8" ht="15" customHeight="1">
      <c r="A16" s="3" t="s">
        <v>20</v>
      </c>
      <c r="B16" s="18">
        <f>'Income Statement'!B31</f>
        <v>17.996402877697857</v>
      </c>
      <c r="C16" s="18">
        <f>'Income Statement'!C31</f>
        <v>17.377019748653503</v>
      </c>
      <c r="D16" s="18">
        <f>'Income Statement'!D31</f>
        <v>19.111304347826074</v>
      </c>
      <c r="E16" s="18">
        <f>'Income Statement'!E31</f>
        <v>19.41956630878083</v>
      </c>
      <c r="F16" s="18">
        <f>'Income Statement'!F31</f>
        <v>27.697207587972638</v>
      </c>
      <c r="G16" s="18">
        <f>'Income Statement'!G31</f>
        <v>39.130808869810224</v>
      </c>
      <c r="H16" s="4"/>
    </row>
    <row r="17" spans="1:8" ht="15" customHeight="1">
      <c r="A17" s="3" t="s">
        <v>21</v>
      </c>
      <c r="B17" s="18">
        <f>'Balance Sheet'!B40</f>
        <v>243.03999999999994</v>
      </c>
      <c r="C17" s="18">
        <f>'Balance Sheet'!C40</f>
        <v>517.97</v>
      </c>
      <c r="D17" s="18">
        <f>'Balance Sheet'!D40</f>
        <v>380.86999999999989</v>
      </c>
      <c r="E17" s="18">
        <f>'Balance Sheet'!E40</f>
        <v>316.66928675302375</v>
      </c>
      <c r="F17" s="18">
        <f>'Balance Sheet'!F40</f>
        <v>364.59990508949051</v>
      </c>
      <c r="G17" s="18">
        <f>'Balance Sheet'!G40</f>
        <v>329.15268499352032</v>
      </c>
      <c r="H17" s="4"/>
    </row>
    <row r="18" spans="1:8" ht="15" customHeight="1">
      <c r="A18" s="3" t="s">
        <v>22</v>
      </c>
      <c r="B18" s="68">
        <f>'Balance Sheet'!B41</f>
        <v>1.3727971079981915</v>
      </c>
      <c r="C18" s="68">
        <f>'Balance Sheet'!C41</f>
        <v>2.5129536192509221</v>
      </c>
      <c r="D18" s="68">
        <f>'Balance Sheet'!D41</f>
        <v>1.5808326069812808</v>
      </c>
      <c r="E18" s="68">
        <f>'Balance Sheet'!E41</f>
        <v>1.103380334412851</v>
      </c>
      <c r="F18" s="68">
        <f>'Balance Sheet'!F41</f>
        <v>0.9882101731517593</v>
      </c>
      <c r="G18" s="68">
        <f>'Balance Sheet'!G41</f>
        <v>0.68896228586125752</v>
      </c>
      <c r="H18" s="8"/>
    </row>
    <row r="19" spans="1:8" ht="15" customHeight="1">
      <c r="A19" s="3" t="s">
        <v>23</v>
      </c>
      <c r="B19" s="29">
        <f>'Income Statement'!B27/'Balance Sheet'!B24</f>
        <v>0.13997537910581398</v>
      </c>
      <c r="C19" s="29">
        <f>'Income Statement'!C27/'Balance Sheet'!C24</f>
        <v>0.118803009659879</v>
      </c>
      <c r="D19" s="29">
        <f>'Income Statement'!D27/'Balance Sheet'!D24</f>
        <v>9.5590601866752445E-2</v>
      </c>
      <c r="E19" s="29">
        <f>'Income Statement'!E27/'Balance Sheet'!E24</f>
        <v>8.745610263813744E-2</v>
      </c>
      <c r="F19" s="29">
        <f>'Income Statement'!F27/'Balance Sheet'!F24</f>
        <v>0.11090128120323342</v>
      </c>
      <c r="G19" s="29">
        <f>'Income Statement'!G27/'Balance Sheet'!G24</f>
        <v>0.13545822651227082</v>
      </c>
      <c r="H19" s="7" t="s">
        <v>24</v>
      </c>
    </row>
    <row r="20" spans="1:8" ht="15" customHeight="1">
      <c r="A20" s="3" t="s">
        <v>25</v>
      </c>
      <c r="B20" s="29">
        <f>'Income Statement'!B22/('Balance Sheet'!B24+'Balance Sheet'!B26+'Balance Sheet'!B27+'Balance Sheet'!B33)</f>
        <v>0.14317678012803256</v>
      </c>
      <c r="C20" s="29">
        <f>'Income Statement'!C22/('Balance Sheet'!C24+'Balance Sheet'!C26+'Balance Sheet'!C27+'Balance Sheet'!C33)</f>
        <v>0.11994967146651754</v>
      </c>
      <c r="D20" s="29">
        <f>'Income Statement'!D22/('Balance Sheet'!D24+'Balance Sheet'!D26+'Balance Sheet'!D27+'Balance Sheet'!D33)</f>
        <v>0.12181110029211292</v>
      </c>
      <c r="E20" s="29">
        <f>'Income Statement'!E22/('Balance Sheet'!E24+'Balance Sheet'!E26+'Balance Sheet'!E27+'Balance Sheet'!E33)</f>
        <v>0.10602393310743592</v>
      </c>
      <c r="F20" s="29">
        <f>'Income Statement'!F22/('Balance Sheet'!F24+'Balance Sheet'!F26+'Balance Sheet'!F27+'Balance Sheet'!F33)</f>
        <v>0.13028692748811818</v>
      </c>
      <c r="G20" s="29">
        <f>'Income Statement'!G22/('Balance Sheet'!G24+'Balance Sheet'!G26+'Balance Sheet'!G27+'Balance Sheet'!G33)</f>
        <v>0.1571234982258318</v>
      </c>
      <c r="H20" s="7" t="s">
        <v>306</v>
      </c>
    </row>
    <row r="21" spans="1:8" ht="15" customHeight="1">
      <c r="A21" s="3" t="s">
        <v>26</v>
      </c>
      <c r="B21" s="18">
        <f>'Cash Flow'!B10</f>
        <v>187.50000000000006</v>
      </c>
      <c r="C21" s="18">
        <f>'Cash Flow'!C10</f>
        <v>47.290000000000049</v>
      </c>
      <c r="D21" s="18">
        <f>'Cash Flow'!D10</f>
        <v>174.58999999999995</v>
      </c>
      <c r="E21" s="18">
        <f>'Cash Flow'!E10</f>
        <v>205.07442052817674</v>
      </c>
      <c r="F21" s="18">
        <f>'Cash Flow'!F10</f>
        <v>230.98682324700613</v>
      </c>
      <c r="G21" s="18">
        <f>'Cash Flow'!G10</f>
        <v>301.26096013271149</v>
      </c>
      <c r="H21" s="4"/>
    </row>
    <row r="22" spans="1:8" ht="15" customHeight="1">
      <c r="A22" s="3" t="s">
        <v>27</v>
      </c>
      <c r="B22" s="18">
        <f>'Cash Flow'!B10-'Cash Flow'!B12</f>
        <v>-22.269999999999953</v>
      </c>
      <c r="C22" s="18">
        <f>'Cash Flow'!C10-'Cash Flow'!C12</f>
        <v>-260.82999999999993</v>
      </c>
      <c r="D22" s="18">
        <f>'Cash Flow'!D10-'Cash Flow'!D12</f>
        <v>-51.130000000000052</v>
      </c>
      <c r="E22" s="18">
        <f>'Cash Flow'!E10-'Cash Flow'!E12</f>
        <v>-44.925579471823255</v>
      </c>
      <c r="F22" s="18">
        <f>'Cash Flow'!F10-'Cash Flow'!F12</f>
        <v>5.9868232470061287</v>
      </c>
      <c r="G22" s="18">
        <f>'Cash Flow'!G10-'Cash Flow'!G12</f>
        <v>101.26096013271149</v>
      </c>
      <c r="H22" s="4" t="s">
        <v>28</v>
      </c>
    </row>
    <row r="23" spans="1:8" ht="15" customHeight="1">
      <c r="A23" s="111" t="s">
        <v>29</v>
      </c>
      <c r="B23" s="22"/>
      <c r="C23" s="22"/>
      <c r="D23" s="22"/>
      <c r="E23" s="22"/>
      <c r="F23" s="22"/>
      <c r="G23" s="22"/>
      <c r="H23" s="111"/>
    </row>
    <row r="24" spans="1:8" ht="15" customHeight="1">
      <c r="A24" s="109" t="s">
        <v>30</v>
      </c>
      <c r="B24" s="110" t="s">
        <v>31</v>
      </c>
      <c r="C24" s="110" t="s">
        <v>32</v>
      </c>
      <c r="D24" s="110" t="s">
        <v>284</v>
      </c>
      <c r="E24" s="110" t="s">
        <v>33</v>
      </c>
      <c r="F24" s="110" t="s">
        <v>295</v>
      </c>
      <c r="G24" s="110"/>
      <c r="H24" s="110" t="s">
        <v>14</v>
      </c>
    </row>
    <row r="25" spans="1:8" ht="15" customHeight="1">
      <c r="A25" s="3" t="s">
        <v>34</v>
      </c>
      <c r="B25" s="4"/>
      <c r="C25" s="4"/>
      <c r="D25" s="18">
        <f>B7</f>
        <v>8208.1204500000003</v>
      </c>
      <c r="E25" s="18">
        <f>B5</f>
        <v>1279.5</v>
      </c>
      <c r="F25" s="4"/>
      <c r="G25" s="4"/>
      <c r="H25" s="3"/>
    </row>
    <row r="26" spans="1:8" ht="15" customHeight="1">
      <c r="A26" s="3" t="s">
        <v>35</v>
      </c>
      <c r="B26" s="59">
        <v>30</v>
      </c>
      <c r="C26" s="18">
        <f>'PAT Scenarios'!B22</f>
        <v>129.83913524431881</v>
      </c>
      <c r="D26" s="18">
        <f>B26*C26</f>
        <v>3895.1740573295642</v>
      </c>
      <c r="E26" s="18">
        <f>D26/B6</f>
        <v>607.1883614175249</v>
      </c>
      <c r="F26" s="108">
        <f>((D26/$D$25)^(1/2.45))-1</f>
        <v>-0.26231547547477418</v>
      </c>
      <c r="G26" s="4"/>
      <c r="H26" s="4"/>
    </row>
    <row r="27" spans="1:8" ht="15" customHeight="1">
      <c r="A27" s="3" t="s">
        <v>36</v>
      </c>
      <c r="B27" s="59">
        <v>45</v>
      </c>
      <c r="C27" s="18">
        <f>'Income Statement'!G27</f>
        <v>251.02805198071957</v>
      </c>
      <c r="D27" s="18">
        <f>B27*C27</f>
        <v>11296.262339132381</v>
      </c>
      <c r="E27" s="18">
        <f>D27/B6</f>
        <v>1760.8863991414603</v>
      </c>
      <c r="F27" s="108">
        <f t="shared" ref="F27:F28" si="0">((D27/$D$25)^(1/2.45))-1</f>
        <v>0.13922259842808127</v>
      </c>
      <c r="G27" s="4"/>
      <c r="H27" s="4"/>
    </row>
    <row r="28" spans="1:8" ht="15" customHeight="1">
      <c r="A28" s="3" t="s">
        <v>37</v>
      </c>
      <c r="B28" s="59">
        <v>60</v>
      </c>
      <c r="C28" s="18">
        <f>'PAT Scenarios'!D22</f>
        <v>335.42064522661883</v>
      </c>
      <c r="D28" s="18">
        <f>B28*C28</f>
        <v>20125.238713597129</v>
      </c>
      <c r="E28" s="18">
        <f>D28/B6</f>
        <v>3137.1667960900268</v>
      </c>
      <c r="F28" s="108">
        <f t="shared" si="0"/>
        <v>0.44204395314613332</v>
      </c>
      <c r="G28" s="4"/>
      <c r="H28" s="4"/>
    </row>
    <row r="29" spans="1:8" ht="15" customHeight="1">
      <c r="A29" s="111" t="s">
        <v>38</v>
      </c>
      <c r="B29" s="22"/>
      <c r="C29" s="22"/>
      <c r="D29" s="22"/>
      <c r="E29" s="22"/>
      <c r="F29" s="22"/>
      <c r="G29" s="22"/>
      <c r="H29" s="22"/>
    </row>
    <row r="30" spans="1:8" ht="15" customHeight="1">
      <c r="A30" s="3" t="s">
        <v>39</v>
      </c>
      <c r="B30" s="18">
        <f>'DCF and Comps'!E23</f>
        <v>164.13301427000033</v>
      </c>
      <c r="C30" s="4"/>
      <c r="D30" s="4"/>
      <c r="E30" s="4"/>
      <c r="F30" s="4"/>
      <c r="G30" s="4"/>
      <c r="H30" s="4"/>
    </row>
    <row r="31" spans="1:8" ht="15" customHeight="1">
      <c r="A31" s="3" t="s">
        <v>40</v>
      </c>
      <c r="B31" s="18">
        <f>'DCF and Comps'!B50</f>
        <v>1170.828436033732</v>
      </c>
      <c r="C31" s="4"/>
      <c r="D31" s="4"/>
      <c r="E31" s="4"/>
      <c r="F31" s="4"/>
      <c r="G31" s="4"/>
      <c r="H31" s="4"/>
    </row>
    <row r="32" spans="1:8" ht="15" customHeight="1">
      <c r="A32" s="3" t="s">
        <v>41</v>
      </c>
      <c r="B32" s="18">
        <f>'DCF and Comps'!B54</f>
        <v>1579.515206310112</v>
      </c>
      <c r="C32" s="4"/>
      <c r="D32" s="4"/>
      <c r="E32" s="4"/>
      <c r="F32" s="4"/>
      <c r="G32" s="4"/>
      <c r="H32" s="4"/>
    </row>
  </sheetData>
  <pageMargins left="0.7" right="0.7" top="0.75" bottom="0.75" header="0.511811023622047" footer="0.511811023622047"/>
  <pageSetup orientation="portrait" horizontalDpi="300" verticalDpi="300"/>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80"/>
  <sheetViews>
    <sheetView topLeftCell="A29" zoomScale="97" zoomScaleNormal="100" workbookViewId="0">
      <selection activeCell="E80" sqref="E80:G81"/>
    </sheetView>
  </sheetViews>
  <sheetFormatPr defaultColWidth="8.6640625" defaultRowHeight="14.4"/>
  <cols>
    <col min="1" max="1" width="68" style="2" bestFit="1" customWidth="1"/>
    <col min="2" max="2" width="13" style="2" customWidth="1"/>
    <col min="3" max="3" width="13.33203125" style="2" bestFit="1" customWidth="1"/>
    <col min="4" max="4" width="17" style="2" bestFit="1" customWidth="1"/>
    <col min="5" max="5" width="13" style="2" customWidth="1"/>
    <col min="6" max="7" width="13.77734375" style="2" bestFit="1" customWidth="1"/>
    <col min="8" max="8" width="62" style="2" customWidth="1"/>
    <col min="9" max="16384" width="8.6640625" style="2"/>
  </cols>
  <sheetData>
    <row r="1" spans="1:8" ht="15" customHeight="1">
      <c r="A1" s="109" t="s">
        <v>7</v>
      </c>
      <c r="B1" s="110" t="s">
        <v>8</v>
      </c>
      <c r="C1" s="110" t="s">
        <v>9</v>
      </c>
      <c r="D1" s="110" t="s">
        <v>10</v>
      </c>
      <c r="E1" s="110" t="s">
        <v>11</v>
      </c>
      <c r="F1" s="110" t="s">
        <v>12</v>
      </c>
      <c r="G1" s="110" t="s">
        <v>13</v>
      </c>
      <c r="H1" s="110" t="s">
        <v>42</v>
      </c>
    </row>
    <row r="2" spans="1:8" ht="15" customHeight="1">
      <c r="A2" s="111" t="s">
        <v>43</v>
      </c>
      <c r="B2" s="22"/>
      <c r="C2" s="22"/>
      <c r="D2" s="22"/>
      <c r="E2" s="22"/>
      <c r="F2" s="22"/>
      <c r="G2" s="22"/>
      <c r="H2" s="111"/>
    </row>
    <row r="3" spans="1:8" ht="15" customHeight="1">
      <c r="A3" s="3" t="s">
        <v>44</v>
      </c>
      <c r="B3" s="59">
        <v>716.25</v>
      </c>
      <c r="C3" s="59">
        <v>744.75</v>
      </c>
      <c r="D3" s="59">
        <v>835.01</v>
      </c>
      <c r="E3" s="18">
        <f>D3*(1+E4)</f>
        <v>901.81080000000009</v>
      </c>
      <c r="F3" s="18">
        <f>E3*(1+F4)</f>
        <v>973.95566400000018</v>
      </c>
      <c r="G3" s="18">
        <f>F3*(1+G4)</f>
        <v>1051.8721171200002</v>
      </c>
      <c r="H3" s="4"/>
    </row>
    <row r="4" spans="1:8" ht="15" customHeight="1">
      <c r="A4" s="3" t="s">
        <v>45</v>
      </c>
      <c r="B4" s="7"/>
      <c r="C4" s="29">
        <f>C3/B3-1</f>
        <v>3.9790575916230475E-2</v>
      </c>
      <c r="D4" s="29">
        <f>D3/C3-1</f>
        <v>0.121195031889896</v>
      </c>
      <c r="E4" s="84">
        <v>0.08</v>
      </c>
      <c r="F4" s="84">
        <v>0.08</v>
      </c>
      <c r="G4" s="84">
        <v>0.08</v>
      </c>
      <c r="H4" s="7" t="s">
        <v>226</v>
      </c>
    </row>
    <row r="5" spans="1:8" ht="15" customHeight="1">
      <c r="A5" s="3" t="s">
        <v>46</v>
      </c>
      <c r="B5" s="59">
        <v>0</v>
      </c>
      <c r="C5" s="59">
        <v>0</v>
      </c>
      <c r="D5" s="59">
        <v>33.049999999999997</v>
      </c>
      <c r="E5" s="18">
        <f>E41</f>
        <v>66</v>
      </c>
      <c r="F5" s="18">
        <f>F41</f>
        <v>176</v>
      </c>
      <c r="G5" s="18">
        <f>G41</f>
        <v>294.58</v>
      </c>
      <c r="H5" s="2" t="s">
        <v>225</v>
      </c>
    </row>
    <row r="6" spans="1:8" ht="15" customHeight="1">
      <c r="A6" s="3" t="s">
        <v>47</v>
      </c>
      <c r="B6" s="7"/>
      <c r="C6" s="7"/>
      <c r="D6" s="7"/>
      <c r="E6" s="29">
        <f>E5/D5-1</f>
        <v>0.99697428139183075</v>
      </c>
      <c r="F6" s="29">
        <f>F5/E5-1</f>
        <v>1.6666666666666665</v>
      </c>
      <c r="G6" s="29">
        <f>G5/F5-1</f>
        <v>0.67374999999999985</v>
      </c>
      <c r="H6" s="7"/>
    </row>
    <row r="7" spans="1:8" ht="15" customHeight="1">
      <c r="A7" s="3" t="s">
        <v>48</v>
      </c>
      <c r="B7" s="59">
        <v>0</v>
      </c>
      <c r="C7" s="59">
        <v>6.8</v>
      </c>
      <c r="D7" s="59">
        <v>1.0900000000000001</v>
      </c>
      <c r="E7" s="18">
        <f>E50</f>
        <v>60</v>
      </c>
      <c r="F7" s="18">
        <f>F50</f>
        <v>140</v>
      </c>
      <c r="G7" s="18">
        <f>G50</f>
        <v>280</v>
      </c>
      <c r="H7" s="2" t="s">
        <v>225</v>
      </c>
    </row>
    <row r="8" spans="1:8" ht="15" customHeight="1">
      <c r="A8" s="3" t="s">
        <v>50</v>
      </c>
      <c r="B8" s="7"/>
      <c r="C8" s="7"/>
      <c r="D8" s="29">
        <f>D7/C7-1</f>
        <v>-0.83970588235294119</v>
      </c>
      <c r="E8" s="29">
        <f>E7/D7-1</f>
        <v>54.045871559633021</v>
      </c>
      <c r="F8" s="29">
        <f>F7/E7-1</f>
        <v>1.3333333333333335</v>
      </c>
      <c r="G8" s="29">
        <f>G7/F7-1</f>
        <v>1</v>
      </c>
      <c r="H8" s="7"/>
    </row>
    <row r="9" spans="1:8" ht="15" customHeight="1">
      <c r="A9" s="10" t="s">
        <v>51</v>
      </c>
      <c r="B9" s="69">
        <f t="shared" ref="B9:G9" si="0">SUM(B3,B5,B7)</f>
        <v>716.25</v>
      </c>
      <c r="C9" s="69">
        <f t="shared" si="0"/>
        <v>751.55</v>
      </c>
      <c r="D9" s="69">
        <f t="shared" si="0"/>
        <v>869.15</v>
      </c>
      <c r="E9" s="69">
        <f t="shared" si="0"/>
        <v>1027.8108000000002</v>
      </c>
      <c r="F9" s="69">
        <f t="shared" si="0"/>
        <v>1289.9556640000001</v>
      </c>
      <c r="G9" s="69">
        <f t="shared" si="0"/>
        <v>1626.4521171200001</v>
      </c>
      <c r="H9" s="11"/>
    </row>
    <row r="10" spans="1:8" ht="15" customHeight="1">
      <c r="A10" s="3" t="s">
        <v>52</v>
      </c>
      <c r="B10" s="7"/>
      <c r="C10" s="29">
        <f>C9/B9-1</f>
        <v>4.9284467713786917E-2</v>
      </c>
      <c r="D10" s="29">
        <f>D9/C9-1</f>
        <v>0.15647661499567556</v>
      </c>
      <c r="E10" s="29">
        <f>E9/D9-1</f>
        <v>0.18254708623367688</v>
      </c>
      <c r="F10" s="29">
        <f>F9/E9-1</f>
        <v>0.25505167293435704</v>
      </c>
      <c r="G10" s="29">
        <f>G9/F9-1</f>
        <v>0.26085892911742747</v>
      </c>
      <c r="H10" s="7"/>
    </row>
    <row r="11" spans="1:8" ht="15" customHeight="1">
      <c r="A11" s="111" t="s">
        <v>53</v>
      </c>
      <c r="B11" s="22"/>
      <c r="C11" s="22"/>
      <c r="D11" s="22"/>
      <c r="E11" s="22"/>
      <c r="F11" s="22"/>
      <c r="G11" s="22"/>
      <c r="H11" s="111"/>
    </row>
    <row r="12" spans="1:8" ht="15" customHeight="1">
      <c r="A12" s="3" t="s">
        <v>54</v>
      </c>
      <c r="B12" s="59">
        <v>7.08</v>
      </c>
      <c r="C12" s="59">
        <v>4.4400000000000004</v>
      </c>
      <c r="D12" s="59">
        <v>3.11</v>
      </c>
      <c r="E12" s="59">
        <v>4.5</v>
      </c>
      <c r="F12" s="59">
        <v>6</v>
      </c>
      <c r="G12" s="59">
        <v>8</v>
      </c>
      <c r="H12" s="4"/>
    </row>
    <row r="13" spans="1:8" ht="15" customHeight="1">
      <c r="A13" s="10" t="s">
        <v>55</v>
      </c>
      <c r="B13" s="69">
        <f t="shared" ref="B13:G13" si="1">B9+B12</f>
        <v>723.33</v>
      </c>
      <c r="C13" s="69">
        <f t="shared" si="1"/>
        <v>755.99</v>
      </c>
      <c r="D13" s="69">
        <f t="shared" si="1"/>
        <v>872.26</v>
      </c>
      <c r="E13" s="69">
        <f t="shared" si="1"/>
        <v>1032.3108000000002</v>
      </c>
      <c r="F13" s="69">
        <f t="shared" si="1"/>
        <v>1295.9556640000001</v>
      </c>
      <c r="G13" s="69">
        <f t="shared" si="1"/>
        <v>1634.4521171200001</v>
      </c>
      <c r="H13" s="11"/>
    </row>
    <row r="14" spans="1:8" ht="15" customHeight="1">
      <c r="A14" s="3" t="s">
        <v>56</v>
      </c>
      <c r="B14" s="59">
        <v>312.60000000000002</v>
      </c>
      <c r="C14" s="59">
        <v>285.5</v>
      </c>
      <c r="D14" s="59">
        <v>302.08999999999997</v>
      </c>
      <c r="E14" s="18">
        <f>E60</f>
        <v>355.53378000000004</v>
      </c>
      <c r="F14" s="18">
        <f>F60</f>
        <v>441.68448240000004</v>
      </c>
      <c r="G14" s="18">
        <f>G60</f>
        <v>549.65824099200006</v>
      </c>
      <c r="H14" s="4" t="s">
        <v>225</v>
      </c>
    </row>
    <row r="15" spans="1:8" ht="15" customHeight="1">
      <c r="A15" s="3" t="s">
        <v>57</v>
      </c>
      <c r="B15" s="59">
        <v>8.4</v>
      </c>
      <c r="C15" s="59">
        <v>11.9</v>
      </c>
      <c r="D15" s="59">
        <v>13.41</v>
      </c>
      <c r="E15" s="18">
        <f>E62*E9</f>
        <v>15.857956426393606</v>
      </c>
      <c r="F15" s="18">
        <f>F62*F9</f>
        <v>19.902554742265433</v>
      </c>
      <c r="G15" s="18">
        <f>G62*G9</f>
        <v>25.094313859033772</v>
      </c>
      <c r="H15" s="4" t="s">
        <v>225</v>
      </c>
    </row>
    <row r="16" spans="1:8" ht="15" customHeight="1">
      <c r="A16" s="3" t="s">
        <v>58</v>
      </c>
      <c r="B16" s="59">
        <v>104.1</v>
      </c>
      <c r="C16" s="59">
        <v>122.3</v>
      </c>
      <c r="D16" s="59">
        <v>154.34</v>
      </c>
      <c r="E16" s="18">
        <f>E68*E9</f>
        <v>182.95032240000003</v>
      </c>
      <c r="F16" s="18">
        <f>F68*F9</f>
        <v>225.7422412</v>
      </c>
      <c r="G16" s="18">
        <f>G68*G9</f>
        <v>279.74976414463998</v>
      </c>
      <c r="H16" s="4" t="s">
        <v>225</v>
      </c>
    </row>
    <row r="17" spans="1:8" ht="15" customHeight="1">
      <c r="A17" s="3" t="s">
        <v>59</v>
      </c>
      <c r="B17" s="59">
        <v>121.19</v>
      </c>
      <c r="C17" s="59">
        <v>130.16999999999999</v>
      </c>
      <c r="D17" s="59">
        <v>161.49</v>
      </c>
      <c r="E17" s="18">
        <f>E74*E9</f>
        <v>190.96952895587648</v>
      </c>
      <c r="F17" s="18">
        <f>F74*F9</f>
        <v>239.67662679555892</v>
      </c>
      <c r="G17" s="18">
        <f>G74*G9</f>
        <v>302.1984149959257</v>
      </c>
      <c r="H17" s="4" t="s">
        <v>225</v>
      </c>
    </row>
    <row r="18" spans="1:8" ht="15" customHeight="1">
      <c r="A18" s="10" t="s">
        <v>60</v>
      </c>
      <c r="B18" s="69">
        <f t="shared" ref="B18:G18" si="2">SUM(B14,B15,B16,B17)</f>
        <v>546.29</v>
      </c>
      <c r="C18" s="69">
        <f t="shared" si="2"/>
        <v>549.87</v>
      </c>
      <c r="D18" s="69">
        <f t="shared" si="2"/>
        <v>631.33000000000004</v>
      </c>
      <c r="E18" s="69">
        <f t="shared" si="2"/>
        <v>745.31158778227018</v>
      </c>
      <c r="F18" s="69">
        <f t="shared" si="2"/>
        <v>927.00590513782436</v>
      </c>
      <c r="G18" s="69">
        <f t="shared" si="2"/>
        <v>1156.7007339915995</v>
      </c>
      <c r="H18" s="11"/>
    </row>
    <row r="19" spans="1:8" ht="15" customHeight="1">
      <c r="A19" s="10" t="s">
        <v>16</v>
      </c>
      <c r="B19" s="69">
        <f t="shared" ref="B19:G19" si="3">B13-B18</f>
        <v>177.04000000000008</v>
      </c>
      <c r="C19" s="69">
        <f t="shared" si="3"/>
        <v>206.12</v>
      </c>
      <c r="D19" s="69">
        <f t="shared" si="3"/>
        <v>240.92999999999995</v>
      </c>
      <c r="E19" s="69">
        <f t="shared" si="3"/>
        <v>286.99921221773002</v>
      </c>
      <c r="F19" s="69">
        <f t="shared" si="3"/>
        <v>368.94975886217571</v>
      </c>
      <c r="G19" s="69">
        <f t="shared" si="3"/>
        <v>477.75138312840068</v>
      </c>
      <c r="H19" s="11"/>
    </row>
    <row r="20" spans="1:8" ht="15" customHeight="1">
      <c r="A20" s="3" t="s">
        <v>17</v>
      </c>
      <c r="B20" s="29">
        <f t="shared" ref="B20:G20" si="4">B19/B13</f>
        <v>0.24475688828059125</v>
      </c>
      <c r="C20" s="29">
        <f t="shared" si="4"/>
        <v>0.27264910911519996</v>
      </c>
      <c r="D20" s="29">
        <f t="shared" si="4"/>
        <v>0.276213514319125</v>
      </c>
      <c r="E20" s="29">
        <f t="shared" si="4"/>
        <v>0.27801628367903347</v>
      </c>
      <c r="F20" s="29">
        <f t="shared" si="4"/>
        <v>0.28469319523123415</v>
      </c>
      <c r="G20" s="29">
        <f t="shared" si="4"/>
        <v>0.29230062974877874</v>
      </c>
      <c r="H20" s="7" t="s">
        <v>230</v>
      </c>
    </row>
    <row r="21" spans="1:8" ht="15" customHeight="1">
      <c r="A21" s="3" t="s">
        <v>61</v>
      </c>
      <c r="B21" s="59">
        <v>38.82</v>
      </c>
      <c r="C21" s="59">
        <v>43.1</v>
      </c>
      <c r="D21" s="59">
        <v>53.28</v>
      </c>
      <c r="E21" s="18">
        <f>'Balance Sheet'!E52</f>
        <v>99.605254463480605</v>
      </c>
      <c r="F21" s="18">
        <f>'Balance Sheet'!F52</f>
        <v>110.96225362697784</v>
      </c>
      <c r="G21" s="18">
        <f>'Balance Sheet'!G52</f>
        <v>119.32489352406085</v>
      </c>
      <c r="H21" s="4" t="s">
        <v>235</v>
      </c>
    </row>
    <row r="22" spans="1:8" ht="15" customHeight="1">
      <c r="A22" s="10" t="s">
        <v>62</v>
      </c>
      <c r="B22" s="69">
        <f t="shared" ref="B22:G22" si="5">B19-B21</f>
        <v>138.22000000000008</v>
      </c>
      <c r="C22" s="69">
        <f t="shared" si="5"/>
        <v>163.02000000000001</v>
      </c>
      <c r="D22" s="69">
        <f t="shared" si="5"/>
        <v>187.64999999999995</v>
      </c>
      <c r="E22" s="69">
        <f t="shared" si="5"/>
        <v>187.39395775424941</v>
      </c>
      <c r="F22" s="69">
        <f t="shared" si="5"/>
        <v>257.98750523519789</v>
      </c>
      <c r="G22" s="69">
        <f t="shared" si="5"/>
        <v>358.42648960433985</v>
      </c>
      <c r="H22" s="11"/>
    </row>
    <row r="23" spans="1:8" ht="15" customHeight="1">
      <c r="A23" s="3" t="s">
        <v>63</v>
      </c>
      <c r="B23" s="59">
        <v>7.24</v>
      </c>
      <c r="C23" s="59">
        <v>16.04</v>
      </c>
      <c r="D23" s="59">
        <v>25.33</v>
      </c>
      <c r="E23" s="18">
        <f>0.057*AVERAGE('Balance Sheet'!D26+'Balance Sheet'!D27+'Balance Sheet'!D33,'Balance Sheet'!E26+'Balance Sheet'!E27+'Balance Sheet'!E33)</f>
        <v>20.916435</v>
      </c>
      <c r="F23" s="18">
        <f>0.057*AVERAGE('Balance Sheet'!E26+'Balance Sheet'!E27+'Balance Sheet'!E33,'Balance Sheet'!F26+'Balance Sheet'!F27+'Balance Sheet'!F33)</f>
        <v>20.548500000000001</v>
      </c>
      <c r="G23" s="18">
        <f>0.057*AVERAGE('Balance Sheet'!F26+'Balance Sheet'!F27+'Balance Sheet'!F33,'Balance Sheet'!G26+'Balance Sheet'!G27+'Balance Sheet'!G33)</f>
        <v>22.971</v>
      </c>
      <c r="H23" s="4" t="s">
        <v>304</v>
      </c>
    </row>
    <row r="24" spans="1:8" ht="15" customHeight="1">
      <c r="A24" s="3" t="s">
        <v>64</v>
      </c>
      <c r="B24" s="59">
        <v>0</v>
      </c>
      <c r="C24" s="59">
        <v>0</v>
      </c>
      <c r="D24" s="59">
        <v>-8.99</v>
      </c>
      <c r="E24" s="59">
        <v>0</v>
      </c>
      <c r="F24" s="59">
        <v>0</v>
      </c>
      <c r="G24" s="59">
        <v>0</v>
      </c>
      <c r="H24" s="4" t="s">
        <v>65</v>
      </c>
    </row>
    <row r="25" spans="1:8" ht="15" customHeight="1">
      <c r="A25" s="10" t="s">
        <v>66</v>
      </c>
      <c r="B25" s="69">
        <f t="shared" ref="B25:G25" si="6">B19-B21-B23+B24</f>
        <v>130.98000000000008</v>
      </c>
      <c r="C25" s="69">
        <f t="shared" si="6"/>
        <v>146.98000000000002</v>
      </c>
      <c r="D25" s="69">
        <f t="shared" si="6"/>
        <v>153.32999999999993</v>
      </c>
      <c r="E25" s="69">
        <f t="shared" si="6"/>
        <v>166.47752275424941</v>
      </c>
      <c r="F25" s="69">
        <f t="shared" si="6"/>
        <v>237.4390052351979</v>
      </c>
      <c r="G25" s="69">
        <f t="shared" si="6"/>
        <v>335.45548960433985</v>
      </c>
      <c r="H25" s="11"/>
    </row>
    <row r="26" spans="1:8" ht="15" customHeight="1">
      <c r="A26" s="3" t="s">
        <v>67</v>
      </c>
      <c r="B26" s="65">
        <v>30.92</v>
      </c>
      <c r="C26" s="65">
        <v>50.19</v>
      </c>
      <c r="D26" s="65">
        <v>43.44</v>
      </c>
      <c r="E26" s="70">
        <f>E25*E76</f>
        <v>41.89906292678949</v>
      </c>
      <c r="F26" s="70">
        <f>F25*F76</f>
        <v>59.758648837594613</v>
      </c>
      <c r="G26" s="70">
        <f>G25*G76</f>
        <v>84.427437623620264</v>
      </c>
      <c r="H26" s="7"/>
    </row>
    <row r="27" spans="1:8" ht="15" customHeight="1">
      <c r="A27" s="10" t="s">
        <v>18</v>
      </c>
      <c r="B27" s="71">
        <f t="shared" ref="B27:G27" si="7">B25-B26</f>
        <v>100.06000000000007</v>
      </c>
      <c r="C27" s="71">
        <f t="shared" si="7"/>
        <v>96.79000000000002</v>
      </c>
      <c r="D27" s="71">
        <f t="shared" si="7"/>
        <v>109.88999999999993</v>
      </c>
      <c r="E27" s="71">
        <f t="shared" si="7"/>
        <v>124.57845982745991</v>
      </c>
      <c r="F27" s="71">
        <f t="shared" si="7"/>
        <v>177.68035639760328</v>
      </c>
      <c r="G27" s="71">
        <f t="shared" si="7"/>
        <v>251.02805198071957</v>
      </c>
      <c r="H27" s="12"/>
    </row>
    <row r="28" spans="1:8" ht="15" customHeight="1">
      <c r="A28" s="3" t="s">
        <v>19</v>
      </c>
      <c r="B28" s="29">
        <f t="shared" ref="B28:G28" si="8">B27/B13</f>
        <v>0.1383324347116808</v>
      </c>
      <c r="C28" s="29">
        <f t="shared" si="8"/>
        <v>0.12803079405812248</v>
      </c>
      <c r="D28" s="29">
        <f t="shared" si="8"/>
        <v>0.12598307843991463</v>
      </c>
      <c r="E28" s="29">
        <f t="shared" si="8"/>
        <v>0.12067921775831454</v>
      </c>
      <c r="F28" s="29">
        <f t="shared" si="8"/>
        <v>0.1371037307319514</v>
      </c>
      <c r="G28" s="29">
        <f t="shared" si="8"/>
        <v>0.1535854427005458</v>
      </c>
      <c r="H28" s="7"/>
    </row>
    <row r="29" spans="1:8" ht="15" customHeight="1">
      <c r="A29" s="3" t="s">
        <v>68</v>
      </c>
      <c r="B29" s="5"/>
      <c r="C29" s="92">
        <f>C27/B27-1</f>
        <v>-3.268039176494153E-2</v>
      </c>
      <c r="D29" s="92">
        <f>D27/C27-1</f>
        <v>0.13534456038846887</v>
      </c>
      <c r="E29" s="92">
        <f>E27/D27-1</f>
        <v>0.13366511809500392</v>
      </c>
      <c r="F29" s="92">
        <f>F27/E27-1</f>
        <v>0.42625263343028186</v>
      </c>
      <c r="G29" s="92">
        <f>G27/F27-1</f>
        <v>0.41280700393791903</v>
      </c>
      <c r="H29" s="5"/>
    </row>
    <row r="30" spans="1:8" ht="15" customHeight="1">
      <c r="A30" s="3" t="s">
        <v>69</v>
      </c>
      <c r="B30" s="59">
        <v>5.56</v>
      </c>
      <c r="C30" s="59">
        <v>5.57</v>
      </c>
      <c r="D30" s="59">
        <v>5.75</v>
      </c>
      <c r="E30" s="18">
        <f>Summary!$B$6</f>
        <v>6.4150999999999998</v>
      </c>
      <c r="F30" s="18">
        <f>Summary!$B$6</f>
        <v>6.4150999999999998</v>
      </c>
      <c r="G30" s="18">
        <f>Summary!$B$6</f>
        <v>6.4150999999999998</v>
      </c>
      <c r="H30" s="4"/>
    </row>
    <row r="31" spans="1:8" ht="15" customHeight="1">
      <c r="A31" s="3" t="s">
        <v>70</v>
      </c>
      <c r="B31" s="18">
        <f t="shared" ref="B31:G31" si="9">B27/B30</f>
        <v>17.996402877697857</v>
      </c>
      <c r="C31" s="18">
        <f t="shared" si="9"/>
        <v>17.377019748653503</v>
      </c>
      <c r="D31" s="18">
        <f t="shared" si="9"/>
        <v>19.111304347826074</v>
      </c>
      <c r="E31" s="18">
        <f t="shared" si="9"/>
        <v>19.41956630878083</v>
      </c>
      <c r="F31" s="18">
        <f t="shared" si="9"/>
        <v>27.697207587972638</v>
      </c>
      <c r="G31" s="18">
        <f t="shared" si="9"/>
        <v>39.130808869810224</v>
      </c>
      <c r="H31" s="3"/>
    </row>
    <row r="34" spans="1:8">
      <c r="A34" s="22" t="s">
        <v>207</v>
      </c>
      <c r="B34" s="22" t="s">
        <v>8</v>
      </c>
      <c r="C34" s="22" t="s">
        <v>9</v>
      </c>
      <c r="D34" s="22" t="s">
        <v>10</v>
      </c>
      <c r="E34" s="22" t="s">
        <v>11</v>
      </c>
      <c r="F34" s="22" t="s">
        <v>12</v>
      </c>
      <c r="G34" s="22" t="s">
        <v>13</v>
      </c>
    </row>
    <row r="36" spans="1:8">
      <c r="A36" s="22" t="s">
        <v>212</v>
      </c>
      <c r="B36" s="13"/>
      <c r="C36" s="13"/>
      <c r="D36" s="13"/>
      <c r="E36" s="13"/>
      <c r="F36" s="13"/>
      <c r="G36" s="13"/>
    </row>
    <row r="37" spans="1:8">
      <c r="A37" s="2" t="s">
        <v>294</v>
      </c>
      <c r="D37" s="93">
        <f>(D41*10000000)/$B$43</f>
        <v>1502272.7272727273</v>
      </c>
      <c r="E37" s="93">
        <f>E38*E39</f>
        <v>3000000</v>
      </c>
      <c r="F37" s="93">
        <f>F38*F39</f>
        <v>8000000</v>
      </c>
      <c r="G37" s="93">
        <f>(G41*10000000)/$B$43</f>
        <v>13390000</v>
      </c>
      <c r="H37" s="4" t="s">
        <v>303</v>
      </c>
    </row>
    <row r="38" spans="1:8">
      <c r="A38" s="2" t="s">
        <v>208</v>
      </c>
      <c r="D38" s="93"/>
      <c r="E38" s="94">
        <v>20000000</v>
      </c>
      <c r="F38" s="94">
        <v>20000000</v>
      </c>
      <c r="G38" s="94">
        <v>20000000</v>
      </c>
    </row>
    <row r="39" spans="1:8">
      <c r="A39" s="2" t="s">
        <v>315</v>
      </c>
      <c r="E39" s="95">
        <v>0.15</v>
      </c>
      <c r="F39" s="95">
        <v>0.4</v>
      </c>
      <c r="G39" s="96">
        <f>G37/G38</f>
        <v>0.66949999999999998</v>
      </c>
    </row>
    <row r="40" spans="1:8">
      <c r="A40" s="2" t="s">
        <v>210</v>
      </c>
      <c r="E40" s="14"/>
      <c r="F40" s="15"/>
      <c r="G40" s="24">
        <v>0.11</v>
      </c>
    </row>
    <row r="41" spans="1:8">
      <c r="A41" s="3" t="s">
        <v>46</v>
      </c>
      <c r="B41" s="59">
        <v>0</v>
      </c>
      <c r="C41" s="59">
        <v>0</v>
      </c>
      <c r="D41" s="59">
        <v>33.049999999999997</v>
      </c>
      <c r="E41" s="72">
        <f>(E37*$B$43)/10000000</f>
        <v>66</v>
      </c>
      <c r="F41" s="72">
        <f>(F37*$B$43)/10000000</f>
        <v>176</v>
      </c>
      <c r="G41" s="72">
        <f>B42*G40</f>
        <v>294.58</v>
      </c>
    </row>
    <row r="42" spans="1:8">
      <c r="A42" s="2" t="s">
        <v>211</v>
      </c>
      <c r="B42" s="94">
        <v>2678</v>
      </c>
    </row>
    <row r="43" spans="1:8">
      <c r="A43" s="2" t="s">
        <v>209</v>
      </c>
      <c r="B43" s="17">
        <v>220</v>
      </c>
      <c r="G43" s="16"/>
    </row>
    <row r="46" spans="1:8">
      <c r="A46" s="22" t="s">
        <v>48</v>
      </c>
      <c r="B46" s="13"/>
      <c r="C46" s="13"/>
      <c r="D46" s="13"/>
      <c r="E46" s="13"/>
      <c r="F46" s="13"/>
      <c r="G46" s="13"/>
      <c r="H46" s="4" t="s">
        <v>49</v>
      </c>
    </row>
    <row r="47" spans="1:8">
      <c r="A47" s="2" t="s">
        <v>216</v>
      </c>
      <c r="E47" s="17">
        <v>400</v>
      </c>
      <c r="F47" s="17">
        <v>400</v>
      </c>
      <c r="G47" s="17">
        <v>400</v>
      </c>
    </row>
    <row r="48" spans="1:8">
      <c r="A48" s="2" t="s">
        <v>213</v>
      </c>
      <c r="E48" s="23">
        <v>0.15</v>
      </c>
      <c r="F48" s="23">
        <v>0.35</v>
      </c>
      <c r="G48" s="23">
        <v>0.7</v>
      </c>
    </row>
    <row r="49" spans="1:8">
      <c r="A49" s="2" t="s">
        <v>214</v>
      </c>
      <c r="E49" s="17">
        <v>1</v>
      </c>
      <c r="F49" s="17">
        <v>1</v>
      </c>
      <c r="G49" s="17">
        <v>1</v>
      </c>
    </row>
    <row r="50" spans="1:8">
      <c r="A50" s="2" t="s">
        <v>215</v>
      </c>
      <c r="B50" s="13"/>
      <c r="C50" s="13"/>
      <c r="D50" s="13"/>
      <c r="E50" s="73">
        <f>E47*E48*E49</f>
        <v>60</v>
      </c>
      <c r="F50" s="73">
        <f>F47*F48*F49</f>
        <v>140</v>
      </c>
      <c r="G50" s="73">
        <f>G47*G48*G49</f>
        <v>280</v>
      </c>
    </row>
    <row r="51" spans="1:8">
      <c r="A51" s="2" t="s">
        <v>314</v>
      </c>
      <c r="E51" s="73">
        <f>E50/400</f>
        <v>0.15</v>
      </c>
      <c r="F51" s="73">
        <f>F50/400</f>
        <v>0.35</v>
      </c>
      <c r="G51" s="73">
        <f>G50/400</f>
        <v>0.7</v>
      </c>
    </row>
    <row r="52" spans="1:8">
      <c r="A52" s="13"/>
      <c r="E52" s="19"/>
      <c r="F52" s="19"/>
      <c r="G52" s="19"/>
    </row>
    <row r="53" spans="1:8">
      <c r="A53" s="20" t="s">
        <v>56</v>
      </c>
      <c r="E53" s="14"/>
      <c r="F53" s="14"/>
      <c r="G53" s="14"/>
    </row>
    <row r="54" spans="1:8">
      <c r="A54" s="2" t="s">
        <v>217</v>
      </c>
      <c r="B54" s="92">
        <f t="shared" ref="B54:G54" si="10">B14/B9</f>
        <v>0.43643979057591625</v>
      </c>
      <c r="C54" s="92">
        <f t="shared" si="10"/>
        <v>0.37988157807198458</v>
      </c>
      <c r="D54" s="92">
        <f t="shared" si="10"/>
        <v>0.34756946441926018</v>
      </c>
      <c r="E54" s="92">
        <f t="shared" si="10"/>
        <v>0.34591364480700143</v>
      </c>
      <c r="F54" s="92">
        <f t="shared" si="10"/>
        <v>0.34240283966844925</v>
      </c>
      <c r="G54" s="92">
        <f t="shared" si="10"/>
        <v>0.3379492302332846</v>
      </c>
    </row>
    <row r="55" spans="1:8">
      <c r="E55" s="97">
        <v>0.34</v>
      </c>
      <c r="F55" s="97">
        <v>0.33500000000000002</v>
      </c>
      <c r="G55" s="97">
        <v>0.33</v>
      </c>
    </row>
    <row r="56" spans="1:8">
      <c r="A56" s="13" t="s">
        <v>218</v>
      </c>
      <c r="E56" s="98"/>
      <c r="F56" s="98"/>
      <c r="G56" s="98"/>
    </row>
    <row r="57" spans="1:8">
      <c r="A57" s="2" t="s">
        <v>219</v>
      </c>
      <c r="B57" s="97">
        <v>0.35</v>
      </c>
      <c r="E57" s="98">
        <f>$B$57*E3</f>
        <v>315.63378</v>
      </c>
      <c r="F57" s="98">
        <f>$B$57*F3</f>
        <v>340.88448240000002</v>
      </c>
      <c r="G57" s="98">
        <f>$B$57*G3</f>
        <v>368.15524099200007</v>
      </c>
      <c r="H57" s="2" t="s">
        <v>220</v>
      </c>
    </row>
    <row r="58" spans="1:8">
      <c r="A58" s="2" t="s">
        <v>221</v>
      </c>
      <c r="B58" s="97">
        <v>0.35</v>
      </c>
      <c r="E58" s="98">
        <f>$B$58*E5</f>
        <v>23.099999999999998</v>
      </c>
      <c r="F58" s="98">
        <f>$B$58*F5</f>
        <v>61.599999999999994</v>
      </c>
      <c r="G58" s="98">
        <f>$B$58*G5</f>
        <v>103.10299999999999</v>
      </c>
      <c r="H58" s="2" t="s">
        <v>222</v>
      </c>
    </row>
    <row r="59" spans="1:8">
      <c r="A59" s="2" t="s">
        <v>223</v>
      </c>
      <c r="B59" s="97">
        <v>0.28000000000000003</v>
      </c>
      <c r="C59" s="15"/>
      <c r="E59" s="98">
        <f>$B$59*E7</f>
        <v>16.8</v>
      </c>
      <c r="F59" s="98">
        <f>$B$59*F7</f>
        <v>39.200000000000003</v>
      </c>
      <c r="G59" s="98">
        <f>$B$59*G7</f>
        <v>78.400000000000006</v>
      </c>
      <c r="H59" s="2" t="s">
        <v>224</v>
      </c>
    </row>
    <row r="60" spans="1:8">
      <c r="C60" s="15"/>
      <c r="E60" s="99">
        <f>SUM(E57:E59)</f>
        <v>355.53378000000004</v>
      </c>
      <c r="F60" s="99">
        <f>SUM(F57:F59)</f>
        <v>441.68448240000004</v>
      </c>
      <c r="G60" s="99">
        <f>SUM(G57:G59)</f>
        <v>549.65824099200006</v>
      </c>
    </row>
    <row r="61" spans="1:8">
      <c r="A61" s="25" t="s">
        <v>57</v>
      </c>
    </row>
    <row r="62" spans="1:8">
      <c r="A62" s="2" t="s">
        <v>217</v>
      </c>
      <c r="B62" s="92">
        <f>B15/B9</f>
        <v>1.1727748691099478E-2</v>
      </c>
      <c r="C62" s="92">
        <f>C15/C9</f>
        <v>1.5833943184086222E-2</v>
      </c>
      <c r="D62" s="92">
        <f>D15/D9</f>
        <v>1.5428867284128171E-2</v>
      </c>
      <c r="E62" s="74">
        <f>$D$62</f>
        <v>1.5428867284128171E-2</v>
      </c>
      <c r="F62" s="74">
        <f>$D$62</f>
        <v>1.5428867284128171E-2</v>
      </c>
      <c r="G62" s="74">
        <f>$D$62</f>
        <v>1.5428867284128171E-2</v>
      </c>
      <c r="H62" s="4" t="s">
        <v>346</v>
      </c>
    </row>
    <row r="64" spans="1:8">
      <c r="A64" s="2" t="s">
        <v>229</v>
      </c>
      <c r="B64" s="18">
        <f t="shared" ref="B64:G64" si="11">B15</f>
        <v>8.4</v>
      </c>
      <c r="C64" s="18">
        <f t="shared" si="11"/>
        <v>11.9</v>
      </c>
      <c r="D64" s="18">
        <f t="shared" si="11"/>
        <v>13.41</v>
      </c>
      <c r="E64" s="18">
        <f t="shared" si="11"/>
        <v>15.857956426393606</v>
      </c>
      <c r="F64" s="18">
        <f t="shared" si="11"/>
        <v>19.902554742265433</v>
      </c>
      <c r="G64" s="18">
        <f t="shared" si="11"/>
        <v>25.094313859033772</v>
      </c>
    </row>
    <row r="65" spans="1:8">
      <c r="A65" s="2" t="s">
        <v>228</v>
      </c>
      <c r="C65" s="96">
        <f>C64/B64-1</f>
        <v>0.41666666666666674</v>
      </c>
      <c r="D65" s="96">
        <f>D64/C64-1</f>
        <v>0.126890756302521</v>
      </c>
      <c r="E65" s="96">
        <f>E64/D64-1</f>
        <v>0.18254708623367688</v>
      </c>
      <c r="F65" s="96">
        <f>F64/E64-1</f>
        <v>0.25505167293435704</v>
      </c>
      <c r="G65" s="96">
        <f>G64/F64-1</f>
        <v>0.26085892911742747</v>
      </c>
    </row>
    <row r="67" spans="1:8">
      <c r="A67" s="25" t="s">
        <v>58</v>
      </c>
    </row>
    <row r="68" spans="1:8">
      <c r="A68" s="2" t="s">
        <v>217</v>
      </c>
      <c r="B68" s="92">
        <f>B16/B9</f>
        <v>0.14534031413612564</v>
      </c>
      <c r="C68" s="92">
        <f>C16/C9</f>
        <v>0.16273035726165924</v>
      </c>
      <c r="D68" s="92">
        <f>D16/D9</f>
        <v>0.17757579244089053</v>
      </c>
      <c r="E68" s="97">
        <v>0.17799999999999999</v>
      </c>
      <c r="F68" s="97">
        <v>0.17499999999999999</v>
      </c>
      <c r="G68" s="97">
        <v>0.17199999999999999</v>
      </c>
      <c r="H68" s="4" t="s">
        <v>305</v>
      </c>
    </row>
    <row r="70" spans="1:8">
      <c r="A70" s="2" t="s">
        <v>227</v>
      </c>
      <c r="B70" s="18">
        <f t="shared" ref="B70:G70" si="12">B16</f>
        <v>104.1</v>
      </c>
      <c r="C70" s="18">
        <f t="shared" si="12"/>
        <v>122.3</v>
      </c>
      <c r="D70" s="18">
        <f t="shared" si="12"/>
        <v>154.34</v>
      </c>
      <c r="E70" s="18">
        <f t="shared" si="12"/>
        <v>182.95032240000003</v>
      </c>
      <c r="F70" s="18">
        <f t="shared" si="12"/>
        <v>225.7422412</v>
      </c>
      <c r="G70" s="18">
        <f t="shared" si="12"/>
        <v>279.74976414463998</v>
      </c>
    </row>
    <row r="71" spans="1:8">
      <c r="A71" s="2" t="s">
        <v>228</v>
      </c>
      <c r="C71" s="96">
        <f>C70/B70-1</f>
        <v>0.17483189241114316</v>
      </c>
      <c r="D71" s="96">
        <f>D70/C70-1</f>
        <v>0.26197874080130834</v>
      </c>
      <c r="E71" s="96">
        <f>E70/D70-1</f>
        <v>0.18537205131527812</v>
      </c>
      <c r="F71" s="96">
        <f>F70/E70-1</f>
        <v>0.23389911664894636</v>
      </c>
      <c r="G71" s="96">
        <f>G70/F70-1</f>
        <v>0.23924420461827145</v>
      </c>
    </row>
    <row r="73" spans="1:8">
      <c r="A73" s="25" t="s">
        <v>59</v>
      </c>
    </row>
    <row r="74" spans="1:8">
      <c r="A74" s="2" t="s">
        <v>217</v>
      </c>
      <c r="B74" s="92">
        <f>B17/B9</f>
        <v>0.16920069808027924</v>
      </c>
      <c r="C74" s="92">
        <f>C17/C9</f>
        <v>0.17320204909852971</v>
      </c>
      <c r="D74" s="92">
        <f>D17/D9</f>
        <v>0.18580222056031756</v>
      </c>
      <c r="E74" s="74">
        <f>$D$74</f>
        <v>0.18580222056031756</v>
      </c>
      <c r="F74" s="74">
        <f>$D$74</f>
        <v>0.18580222056031756</v>
      </c>
      <c r="G74" s="74">
        <f>$D$74</f>
        <v>0.18580222056031756</v>
      </c>
      <c r="H74" s="4" t="s">
        <v>310</v>
      </c>
    </row>
    <row r="76" spans="1:8">
      <c r="A76" s="20" t="s">
        <v>249</v>
      </c>
      <c r="E76" s="24">
        <f>Summary!$B$8</f>
        <v>0.25168000000000001</v>
      </c>
      <c r="F76" s="24">
        <f>Summary!$B$8</f>
        <v>0.25168000000000001</v>
      </c>
      <c r="G76" s="24">
        <f>Summary!$B$8</f>
        <v>0.25168000000000001</v>
      </c>
      <c r="H76" s="2" t="s">
        <v>286</v>
      </c>
    </row>
    <row r="80" spans="1:8">
      <c r="E80" s="119"/>
    </row>
  </sheetData>
  <pageMargins left="0.7" right="0.7" top="0.75" bottom="0.75" header="0.511811023622047" footer="0.511811023622047"/>
  <pageSetup orientation="portrait" horizontalDpi="300" verticalDpi="30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88"/>
  <sheetViews>
    <sheetView topLeftCell="A53" zoomScaleNormal="100" workbookViewId="0">
      <selection activeCell="E59" sqref="E59"/>
    </sheetView>
  </sheetViews>
  <sheetFormatPr defaultColWidth="8.6640625" defaultRowHeight="14.4"/>
  <cols>
    <col min="1" max="1" width="64.77734375" style="2" bestFit="1" customWidth="1"/>
    <col min="2" max="7" width="13" style="2" customWidth="1"/>
    <col min="8" max="8" width="62" style="2" customWidth="1"/>
    <col min="9" max="16384" width="8.6640625" style="2"/>
  </cols>
  <sheetData>
    <row r="1" spans="1:8" ht="15" customHeight="1">
      <c r="A1" s="109" t="s">
        <v>7</v>
      </c>
      <c r="B1" s="110" t="s">
        <v>8</v>
      </c>
      <c r="C1" s="110" t="s">
        <v>9</v>
      </c>
      <c r="D1" s="110" t="s">
        <v>10</v>
      </c>
      <c r="E1" s="110" t="s">
        <v>11</v>
      </c>
      <c r="F1" s="110" t="s">
        <v>12</v>
      </c>
      <c r="G1" s="110" t="s">
        <v>13</v>
      </c>
      <c r="H1" s="110" t="s">
        <v>42</v>
      </c>
    </row>
    <row r="2" spans="1:8" ht="15" customHeight="1">
      <c r="A2" s="111" t="s">
        <v>71</v>
      </c>
      <c r="B2" s="22"/>
      <c r="C2" s="22"/>
      <c r="D2" s="22"/>
      <c r="E2" s="22"/>
      <c r="F2" s="22"/>
      <c r="G2" s="22"/>
      <c r="H2" s="111"/>
    </row>
    <row r="3" spans="1:8" ht="15" customHeight="1">
      <c r="A3" s="111" t="s">
        <v>72</v>
      </c>
      <c r="B3" s="22"/>
      <c r="C3" s="22"/>
      <c r="D3" s="22"/>
      <c r="E3" s="22"/>
      <c r="F3" s="22"/>
      <c r="G3" s="22"/>
      <c r="H3" s="111"/>
    </row>
    <row r="4" spans="1:8" ht="15" customHeight="1">
      <c r="A4" s="3" t="s">
        <v>73</v>
      </c>
      <c r="B4" s="59">
        <v>411.19</v>
      </c>
      <c r="C4" s="59">
        <v>401.54</v>
      </c>
      <c r="D4" s="59">
        <v>1084.3900000000001</v>
      </c>
      <c r="E4" s="18">
        <f>E53</f>
        <v>1234.7847455365195</v>
      </c>
      <c r="F4" s="18">
        <f>F53</f>
        <v>1348.8224919095417</v>
      </c>
      <c r="G4" s="18">
        <f>G53</f>
        <v>1429.4975983854808</v>
      </c>
      <c r="H4" s="4" t="s">
        <v>225</v>
      </c>
    </row>
    <row r="5" spans="1:8" ht="15" customHeight="1">
      <c r="A5" s="3" t="s">
        <v>74</v>
      </c>
      <c r="B5" s="59">
        <v>208.32</v>
      </c>
      <c r="C5" s="59">
        <v>568.16999999999996</v>
      </c>
      <c r="D5" s="59">
        <v>64.48</v>
      </c>
      <c r="E5" s="18">
        <f>$D$5</f>
        <v>64.48</v>
      </c>
      <c r="F5" s="18">
        <f>$D$5</f>
        <v>64.48</v>
      </c>
      <c r="G5" s="18">
        <f>$D$5</f>
        <v>64.48</v>
      </c>
      <c r="H5" s="4" t="s">
        <v>105</v>
      </c>
    </row>
    <row r="6" spans="1:8" ht="15" customHeight="1">
      <c r="A6" s="3" t="s">
        <v>75</v>
      </c>
      <c r="B6" s="59">
        <v>37</v>
      </c>
      <c r="C6" s="59">
        <v>36.47</v>
      </c>
      <c r="D6" s="59">
        <v>35.94</v>
      </c>
      <c r="E6" s="59">
        <v>35.94</v>
      </c>
      <c r="F6" s="59">
        <v>35.94</v>
      </c>
      <c r="G6" s="59">
        <v>35.94</v>
      </c>
      <c r="H6" s="4" t="s">
        <v>76</v>
      </c>
    </row>
    <row r="7" spans="1:8" ht="15" customHeight="1">
      <c r="A7" s="3" t="s">
        <v>77</v>
      </c>
      <c r="B7" s="59">
        <v>0.24</v>
      </c>
      <c r="C7" s="59">
        <v>0</v>
      </c>
      <c r="D7" s="59">
        <v>0</v>
      </c>
      <c r="E7" s="59">
        <v>0</v>
      </c>
      <c r="F7" s="59">
        <v>0</v>
      </c>
      <c r="G7" s="59">
        <v>0</v>
      </c>
      <c r="H7" s="4"/>
    </row>
    <row r="8" spans="1:8" ht="15" customHeight="1">
      <c r="A8" s="3" t="s">
        <v>78</v>
      </c>
      <c r="B8" s="59">
        <v>129.71</v>
      </c>
      <c r="C8" s="59">
        <v>80.599999999999994</v>
      </c>
      <c r="D8" s="59">
        <v>110.4</v>
      </c>
      <c r="E8" s="18">
        <f>E57*'Income Statement'!E13</f>
        <v>130.65727228120059</v>
      </c>
      <c r="F8" s="18">
        <f>F57*'Income Statement'!F13</f>
        <v>164.02621386467342</v>
      </c>
      <c r="G8" s="18">
        <f>G57*'Income Statement'!G13</f>
        <v>206.86895390141476</v>
      </c>
      <c r="H8" s="2" t="s">
        <v>225</v>
      </c>
    </row>
    <row r="9" spans="1:8" ht="15" customHeight="1">
      <c r="A9" s="10" t="s">
        <v>79</v>
      </c>
      <c r="B9" s="69">
        <f t="shared" ref="B9:G9" si="0">SUM(B4,B5,B6,B7,B8)</f>
        <v>786.46</v>
      </c>
      <c r="C9" s="69">
        <f t="shared" si="0"/>
        <v>1086.78</v>
      </c>
      <c r="D9" s="69">
        <f t="shared" si="0"/>
        <v>1295.2100000000003</v>
      </c>
      <c r="E9" s="69">
        <f t="shared" si="0"/>
        <v>1465.8620178177202</v>
      </c>
      <c r="F9" s="69">
        <f t="shared" si="0"/>
        <v>1613.2687057742151</v>
      </c>
      <c r="G9" s="69">
        <f t="shared" si="0"/>
        <v>1736.7865522868956</v>
      </c>
      <c r="H9" s="11"/>
    </row>
    <row r="10" spans="1:8" ht="15" customHeight="1">
      <c r="A10" s="111" t="s">
        <v>80</v>
      </c>
      <c r="B10" s="22"/>
      <c r="C10" s="22"/>
      <c r="D10" s="22"/>
      <c r="E10" s="22"/>
      <c r="F10" s="22"/>
      <c r="G10" s="22"/>
      <c r="H10" s="111"/>
    </row>
    <row r="11" spans="1:8" ht="15" customHeight="1">
      <c r="A11" s="3" t="s">
        <v>81</v>
      </c>
      <c r="B11" s="59">
        <v>335.8</v>
      </c>
      <c r="C11" s="59">
        <v>261.5</v>
      </c>
      <c r="D11" s="59">
        <v>236.9</v>
      </c>
      <c r="E11" s="18">
        <f>(E59*'Income Statement'!E14)/365</f>
        <v>262.99759068493154</v>
      </c>
      <c r="F11" s="18">
        <f>(F59*'Income Statement'!F14)/365</f>
        <v>320.67503516712333</v>
      </c>
      <c r="G11" s="18">
        <f>(G59*'Income Statement'!G14)/365</f>
        <v>391.53737714498635</v>
      </c>
      <c r="H11" s="4" t="s">
        <v>225</v>
      </c>
    </row>
    <row r="12" spans="1:8" ht="15" customHeight="1">
      <c r="A12" s="3" t="s">
        <v>83</v>
      </c>
      <c r="B12" s="59">
        <v>125.7</v>
      </c>
      <c r="C12" s="59">
        <v>175.7</v>
      </c>
      <c r="D12" s="59">
        <v>197.6</v>
      </c>
      <c r="E12" s="18">
        <f>(E60*'Income Statement'!E9)/365</f>
        <v>233.72136000000006</v>
      </c>
      <c r="F12" s="18">
        <f>(F60*'Income Statement'!F9)/365</f>
        <v>293.33238386849314</v>
      </c>
      <c r="G12" s="18">
        <f>(G60*'Income Statement'!G9)/365</f>
        <v>369.85075539989049</v>
      </c>
      <c r="H12" s="4" t="s">
        <v>225</v>
      </c>
    </row>
    <row r="13" spans="1:8" ht="15" customHeight="1">
      <c r="A13" s="3" t="s">
        <v>85</v>
      </c>
      <c r="B13" s="18">
        <f>'Cash Flow'!B33</f>
        <v>7.5000000000000755</v>
      </c>
      <c r="C13" s="18">
        <f>'Cash Flow'!C33</f>
        <v>26.390000000000118</v>
      </c>
      <c r="D13" s="18">
        <f>'Cash Flow'!D33</f>
        <v>10.040000000000067</v>
      </c>
      <c r="E13" s="18">
        <f>'Cash Flow'!E33</f>
        <v>26.330713246976234</v>
      </c>
      <c r="F13" s="18">
        <f>'Cash Flow'!F33</f>
        <v>13.400094910509502</v>
      </c>
      <c r="G13" s="18">
        <f>'Cash Flow'!G33</f>
        <v>98.847315006479647</v>
      </c>
      <c r="H13" s="4" t="s">
        <v>239</v>
      </c>
    </row>
    <row r="14" spans="1:8" ht="15" customHeight="1">
      <c r="A14" s="3" t="s">
        <v>86</v>
      </c>
      <c r="B14" s="59">
        <v>39.299999999999997</v>
      </c>
      <c r="C14" s="59">
        <v>29.4</v>
      </c>
      <c r="D14" s="59">
        <v>41</v>
      </c>
      <c r="E14" s="18">
        <f>E64*'Income Statement'!E9</f>
        <v>48.311561690321703</v>
      </c>
      <c r="F14" s="18">
        <f>F64*'Income Statement'!F9</f>
        <v>60.633506321509643</v>
      </c>
      <c r="G14" s="18">
        <f>G64*'Income Statement'!G9</f>
        <v>76.450297849173424</v>
      </c>
      <c r="H14" s="4" t="s">
        <v>225</v>
      </c>
    </row>
    <row r="15" spans="1:8" ht="15" customHeight="1">
      <c r="A15" s="10" t="s">
        <v>88</v>
      </c>
      <c r="B15" s="69">
        <f t="shared" ref="B15:G15" si="1">SUM(B11,B12,B13,B14)</f>
        <v>508.30000000000007</v>
      </c>
      <c r="C15" s="69">
        <f t="shared" si="1"/>
        <v>492.99000000000007</v>
      </c>
      <c r="D15" s="69">
        <f t="shared" si="1"/>
        <v>485.54000000000008</v>
      </c>
      <c r="E15" s="69">
        <f t="shared" si="1"/>
        <v>571.36122562222954</v>
      </c>
      <c r="F15" s="69">
        <f t="shared" si="1"/>
        <v>688.04102026763576</v>
      </c>
      <c r="G15" s="69">
        <f t="shared" si="1"/>
        <v>936.68574540052998</v>
      </c>
      <c r="H15" s="11"/>
    </row>
    <row r="16" spans="1:8" ht="15" customHeight="1">
      <c r="A16" s="10" t="s">
        <v>89</v>
      </c>
      <c r="B16" s="69">
        <f t="shared" ref="B16:G16" si="2">B9+B15</f>
        <v>1294.7600000000002</v>
      </c>
      <c r="C16" s="69">
        <f t="shared" si="2"/>
        <v>1579.77</v>
      </c>
      <c r="D16" s="69">
        <f t="shared" si="2"/>
        <v>1780.7500000000005</v>
      </c>
      <c r="E16" s="69">
        <f t="shared" si="2"/>
        <v>2037.2232434399498</v>
      </c>
      <c r="F16" s="69">
        <f t="shared" si="2"/>
        <v>2301.3097260418508</v>
      </c>
      <c r="G16" s="69">
        <f t="shared" si="2"/>
        <v>2673.4722976874255</v>
      </c>
      <c r="H16" s="11"/>
    </row>
    <row r="17" spans="1:8" ht="15" customHeight="1">
      <c r="A17" s="10"/>
      <c r="B17" s="11"/>
      <c r="C17" s="11"/>
      <c r="D17" s="11"/>
      <c r="E17" s="11"/>
      <c r="F17" s="11"/>
      <c r="G17" s="11"/>
      <c r="H17" s="11"/>
    </row>
    <row r="18" spans="1:8" ht="15" customHeight="1">
      <c r="A18" s="111" t="s">
        <v>90</v>
      </c>
      <c r="B18" s="22"/>
      <c r="C18" s="22"/>
      <c r="D18" s="22"/>
      <c r="E18" s="22"/>
      <c r="F18" s="22"/>
      <c r="G18" s="22"/>
      <c r="H18" s="111"/>
    </row>
    <row r="19" spans="1:8" ht="15" customHeight="1">
      <c r="A19" s="111" t="s">
        <v>91</v>
      </c>
      <c r="B19" s="22"/>
      <c r="C19" s="22"/>
      <c r="D19" s="22"/>
      <c r="E19" s="22"/>
      <c r="F19" s="22"/>
      <c r="G19" s="22"/>
      <c r="H19" s="111"/>
    </row>
    <row r="20" spans="1:8" ht="15" customHeight="1">
      <c r="A20" s="3" t="s">
        <v>92</v>
      </c>
      <c r="B20" s="59">
        <v>10.94</v>
      </c>
      <c r="C20" s="59">
        <v>10.94</v>
      </c>
      <c r="D20" s="59">
        <v>12.55</v>
      </c>
      <c r="E20" s="18">
        <f>Summary!B6*2</f>
        <v>12.8302</v>
      </c>
      <c r="F20" s="18">
        <f>E20</f>
        <v>12.8302</v>
      </c>
      <c r="G20" s="18">
        <f t="shared" ref="G20" si="3">F20</f>
        <v>12.8302</v>
      </c>
      <c r="H20" s="4" t="s">
        <v>313</v>
      </c>
    </row>
    <row r="21" spans="1:8" ht="15" customHeight="1">
      <c r="A21" s="3" t="s">
        <v>93</v>
      </c>
      <c r="B21" s="59">
        <v>703.9</v>
      </c>
      <c r="C21" s="59">
        <v>803.77</v>
      </c>
      <c r="D21" s="59">
        <v>1137.04</v>
      </c>
      <c r="E21" s="18">
        <f>D21+'Income Statement'!E27+'Cash Flow'!E23+'Cash Flow'!E24-(E20-D20)</f>
        <v>1411.6382598274599</v>
      </c>
      <c r="F21" s="18">
        <f>E21+'Income Statement'!F27+'Cash Flow'!F23+'Cash Flow'!F24-(F20-E20)</f>
        <v>1589.3186162250631</v>
      </c>
      <c r="G21" s="18">
        <f>F21+'Income Statement'!G27+'Cash Flow'!G23+'Cash Flow'!G24-(G20-F20)</f>
        <v>1840.3466682057826</v>
      </c>
      <c r="H21" s="4" t="s">
        <v>94</v>
      </c>
    </row>
    <row r="22" spans="1:8" ht="15" customHeight="1">
      <c r="A22" s="10" t="s">
        <v>95</v>
      </c>
      <c r="B22" s="69">
        <f t="shared" ref="B22:G22" si="4">SUM(B20:B21)</f>
        <v>714.84</v>
      </c>
      <c r="C22" s="69">
        <f t="shared" si="4"/>
        <v>814.71</v>
      </c>
      <c r="D22" s="69">
        <f t="shared" si="4"/>
        <v>1149.5899999999999</v>
      </c>
      <c r="E22" s="69">
        <f t="shared" si="4"/>
        <v>1424.46845982746</v>
      </c>
      <c r="F22" s="69">
        <f t="shared" si="4"/>
        <v>1602.1488162250632</v>
      </c>
      <c r="G22" s="69">
        <f t="shared" si="4"/>
        <v>1853.1768682057827</v>
      </c>
      <c r="H22" s="11"/>
    </row>
    <row r="23" spans="1:8" ht="15" customHeight="1">
      <c r="A23" s="3" t="s">
        <v>96</v>
      </c>
      <c r="B23" s="59">
        <v>0</v>
      </c>
      <c r="C23" s="59">
        <v>0</v>
      </c>
      <c r="D23" s="59">
        <v>0</v>
      </c>
      <c r="E23" s="59">
        <v>0</v>
      </c>
      <c r="F23" s="59">
        <v>0</v>
      </c>
      <c r="G23" s="59">
        <v>0</v>
      </c>
      <c r="H23" s="4"/>
    </row>
    <row r="24" spans="1:8" ht="15" customHeight="1">
      <c r="A24" s="10" t="s">
        <v>97</v>
      </c>
      <c r="B24" s="69">
        <f t="shared" ref="B24:G24" si="5">B22+B23</f>
        <v>714.84</v>
      </c>
      <c r="C24" s="69">
        <f t="shared" si="5"/>
        <v>814.71</v>
      </c>
      <c r="D24" s="69">
        <f t="shared" si="5"/>
        <v>1149.5899999999999</v>
      </c>
      <c r="E24" s="69">
        <f t="shared" si="5"/>
        <v>1424.46845982746</v>
      </c>
      <c r="F24" s="69">
        <f t="shared" si="5"/>
        <v>1602.1488162250632</v>
      </c>
      <c r="G24" s="69">
        <f t="shared" si="5"/>
        <v>1853.1768682057827</v>
      </c>
      <c r="H24" s="11"/>
    </row>
    <row r="25" spans="1:8" ht="15" customHeight="1">
      <c r="A25" s="111" t="s">
        <v>98</v>
      </c>
      <c r="B25" s="22"/>
      <c r="C25" s="22"/>
      <c r="D25" s="22"/>
      <c r="E25" s="22"/>
      <c r="F25" s="22"/>
      <c r="G25" s="22"/>
      <c r="H25" s="111"/>
    </row>
    <row r="26" spans="1:8" ht="15" customHeight="1">
      <c r="A26" s="3" t="s">
        <v>99</v>
      </c>
      <c r="B26" s="59">
        <v>197.21</v>
      </c>
      <c r="C26" s="59">
        <v>253.01</v>
      </c>
      <c r="D26" s="59">
        <v>68.41</v>
      </c>
      <c r="E26" s="59">
        <v>45</v>
      </c>
      <c r="F26" s="59">
        <v>45</v>
      </c>
      <c r="G26" s="59">
        <v>45</v>
      </c>
      <c r="H26" s="4"/>
    </row>
    <row r="27" spans="1:8" ht="15" customHeight="1">
      <c r="A27" s="3" t="s">
        <v>100</v>
      </c>
      <c r="B27" s="59">
        <v>3.33</v>
      </c>
      <c r="C27" s="59">
        <v>3.44</v>
      </c>
      <c r="D27" s="59">
        <v>3</v>
      </c>
      <c r="E27" s="59">
        <v>3</v>
      </c>
      <c r="F27" s="59">
        <v>3</v>
      </c>
      <c r="G27" s="59">
        <v>3</v>
      </c>
      <c r="H27" s="4"/>
    </row>
    <row r="28" spans="1:8" ht="15" customHeight="1">
      <c r="A28" s="3" t="s">
        <v>101</v>
      </c>
      <c r="B28" s="59">
        <v>19.899999999999999</v>
      </c>
      <c r="C28" s="59">
        <v>22</v>
      </c>
      <c r="D28" s="59">
        <v>5.8</v>
      </c>
      <c r="E28" s="59">
        <v>5.8</v>
      </c>
      <c r="F28" s="59">
        <v>5.8</v>
      </c>
      <c r="G28" s="59">
        <v>5.8</v>
      </c>
      <c r="H28" s="4" t="s">
        <v>105</v>
      </c>
    </row>
    <row r="29" spans="1:8" ht="15" customHeight="1">
      <c r="A29" s="3" t="s">
        <v>102</v>
      </c>
      <c r="B29" s="59">
        <v>10.7</v>
      </c>
      <c r="C29" s="59">
        <v>13.3</v>
      </c>
      <c r="D29" s="59">
        <v>21.6</v>
      </c>
      <c r="E29" s="59">
        <v>21.6</v>
      </c>
      <c r="F29" s="59">
        <v>21.6</v>
      </c>
      <c r="G29" s="59">
        <v>21.6</v>
      </c>
      <c r="H29" s="4" t="s">
        <v>103</v>
      </c>
    </row>
    <row r="30" spans="1:8" ht="15" customHeight="1">
      <c r="A30" s="3" t="s">
        <v>104</v>
      </c>
      <c r="B30" s="59">
        <v>0</v>
      </c>
      <c r="C30" s="59">
        <v>1.5</v>
      </c>
      <c r="D30" s="59">
        <v>5.8</v>
      </c>
      <c r="E30" s="59">
        <v>5.8</v>
      </c>
      <c r="F30" s="59">
        <v>5.8</v>
      </c>
      <c r="G30" s="59">
        <v>5.8</v>
      </c>
      <c r="H30" s="4" t="s">
        <v>105</v>
      </c>
    </row>
    <row r="31" spans="1:8" ht="15" customHeight="1">
      <c r="A31" s="10" t="s">
        <v>106</v>
      </c>
      <c r="B31" s="69">
        <f t="shared" ref="B31:G31" si="6">SUM(B26:B30)</f>
        <v>231.14000000000001</v>
      </c>
      <c r="C31" s="69">
        <f t="shared" si="6"/>
        <v>293.25</v>
      </c>
      <c r="D31" s="69">
        <f t="shared" si="6"/>
        <v>104.61</v>
      </c>
      <c r="E31" s="69">
        <f t="shared" si="6"/>
        <v>81.2</v>
      </c>
      <c r="F31" s="69">
        <f t="shared" si="6"/>
        <v>81.2</v>
      </c>
      <c r="G31" s="69">
        <f t="shared" si="6"/>
        <v>81.2</v>
      </c>
      <c r="H31" s="11"/>
    </row>
    <row r="32" spans="1:8" ht="15" customHeight="1">
      <c r="A32" s="111" t="s">
        <v>107</v>
      </c>
      <c r="B32" s="22"/>
      <c r="C32" s="22"/>
      <c r="D32" s="22"/>
      <c r="E32" s="22"/>
      <c r="F32" s="22"/>
      <c r="G32" s="22"/>
      <c r="H32" s="111"/>
    </row>
    <row r="33" spans="1:8" ht="15" customHeight="1">
      <c r="A33" s="3" t="s">
        <v>108</v>
      </c>
      <c r="B33" s="59">
        <v>50</v>
      </c>
      <c r="C33" s="59">
        <v>287.91000000000003</v>
      </c>
      <c r="D33" s="59">
        <v>319.5</v>
      </c>
      <c r="E33" s="59">
        <v>295</v>
      </c>
      <c r="F33" s="59">
        <v>330</v>
      </c>
      <c r="G33" s="59">
        <v>380</v>
      </c>
      <c r="H33" s="4" t="s">
        <v>281</v>
      </c>
    </row>
    <row r="34" spans="1:8" ht="15" customHeight="1">
      <c r="A34" s="3" t="s">
        <v>109</v>
      </c>
      <c r="B34" s="59">
        <v>227.6</v>
      </c>
      <c r="C34" s="59">
        <v>88.5</v>
      </c>
      <c r="D34" s="59">
        <v>138.30000000000001</v>
      </c>
      <c r="E34" s="18">
        <f>(E61*'Income Statement'!E14)/365</f>
        <v>155.85042410958906</v>
      </c>
      <c r="F34" s="18">
        <f>(F61*'Income Statement'!F14)/365</f>
        <v>187.56464321095893</v>
      </c>
      <c r="G34" s="18">
        <f>(G61*'Income Statement'!G14)/365</f>
        <v>233.41651329797264</v>
      </c>
      <c r="H34" s="4" t="s">
        <v>225</v>
      </c>
    </row>
    <row r="35" spans="1:8" ht="15" customHeight="1">
      <c r="A35" s="3" t="s">
        <v>111</v>
      </c>
      <c r="B35" s="59">
        <v>3.6</v>
      </c>
      <c r="C35" s="59">
        <v>3.6</v>
      </c>
      <c r="D35" s="59">
        <v>3.6</v>
      </c>
      <c r="E35" s="59">
        <v>3.6</v>
      </c>
      <c r="F35" s="59">
        <v>3.6</v>
      </c>
      <c r="G35" s="59">
        <v>3.6</v>
      </c>
      <c r="H35" s="4" t="s">
        <v>105</v>
      </c>
    </row>
    <row r="36" spans="1:8" ht="15" customHeight="1">
      <c r="A36" s="3" t="s">
        <v>112</v>
      </c>
      <c r="B36" s="59">
        <v>67.58</v>
      </c>
      <c r="C36" s="59">
        <v>91.8</v>
      </c>
      <c r="D36" s="59">
        <v>65.150000000000006</v>
      </c>
      <c r="E36" s="18">
        <f>E67*'Income Statement'!E13</f>
        <v>77.104359502900536</v>
      </c>
      <c r="F36" s="18">
        <f>F67*'Income Statement'!F13</f>
        <v>96.796266605828549</v>
      </c>
      <c r="G36" s="18">
        <f>G67*'Income Statement'!G13</f>
        <v>122.07891618367003</v>
      </c>
      <c r="H36" s="4" t="s">
        <v>225</v>
      </c>
    </row>
    <row r="37" spans="1:8" ht="15" customHeight="1">
      <c r="A37" s="10" t="s">
        <v>113</v>
      </c>
      <c r="B37" s="69">
        <f t="shared" ref="B37:G37" si="7">SUM(B33,B34,B35,B36)</f>
        <v>348.78000000000003</v>
      </c>
      <c r="C37" s="69">
        <f t="shared" si="7"/>
        <v>471.81000000000006</v>
      </c>
      <c r="D37" s="69">
        <f t="shared" si="7"/>
        <v>526.55000000000007</v>
      </c>
      <c r="E37" s="69">
        <f t="shared" si="7"/>
        <v>531.5547836124897</v>
      </c>
      <c r="F37" s="69">
        <f t="shared" si="7"/>
        <v>617.96090981678753</v>
      </c>
      <c r="G37" s="69">
        <f t="shared" si="7"/>
        <v>739.09542948164267</v>
      </c>
      <c r="H37" s="11"/>
    </row>
    <row r="38" spans="1:8" ht="15" customHeight="1">
      <c r="A38" s="10" t="s">
        <v>114</v>
      </c>
      <c r="B38" s="69">
        <f t="shared" ref="B38:G38" si="8">B24+B31+B37</f>
        <v>1294.76</v>
      </c>
      <c r="C38" s="69">
        <f t="shared" si="8"/>
        <v>1579.77</v>
      </c>
      <c r="D38" s="69">
        <f t="shared" si="8"/>
        <v>1780.75</v>
      </c>
      <c r="E38" s="69">
        <f t="shared" si="8"/>
        <v>2037.2232434399498</v>
      </c>
      <c r="F38" s="69">
        <f t="shared" si="8"/>
        <v>2301.3097260418508</v>
      </c>
      <c r="G38" s="69">
        <f t="shared" si="8"/>
        <v>2673.4722976874255</v>
      </c>
      <c r="H38" s="4"/>
    </row>
    <row r="39" spans="1:8" ht="15" customHeight="1">
      <c r="A39" s="66" t="s">
        <v>115</v>
      </c>
      <c r="B39" s="18">
        <f t="shared" ref="B39:G39" si="9">B16-B38</f>
        <v>0</v>
      </c>
      <c r="C39" s="18">
        <f t="shared" si="9"/>
        <v>0</v>
      </c>
      <c r="D39" s="18">
        <f t="shared" si="9"/>
        <v>0</v>
      </c>
      <c r="E39" s="18">
        <f t="shared" si="9"/>
        <v>0</v>
      </c>
      <c r="F39" s="18">
        <f t="shared" si="9"/>
        <v>0</v>
      </c>
      <c r="G39" s="18">
        <f t="shared" si="9"/>
        <v>0</v>
      </c>
      <c r="H39" s="4"/>
    </row>
    <row r="40" spans="1:8" ht="15" customHeight="1">
      <c r="A40" s="3" t="s">
        <v>116</v>
      </c>
      <c r="B40" s="18">
        <f t="shared" ref="B40:G40" si="10">B26+B33+B27-B13</f>
        <v>243.03999999999994</v>
      </c>
      <c r="C40" s="18">
        <f t="shared" si="10"/>
        <v>517.97</v>
      </c>
      <c r="D40" s="18">
        <f t="shared" si="10"/>
        <v>380.86999999999989</v>
      </c>
      <c r="E40" s="18">
        <f t="shared" si="10"/>
        <v>316.66928675302375</v>
      </c>
      <c r="F40" s="18">
        <f t="shared" si="10"/>
        <v>364.59990508949051</v>
      </c>
      <c r="G40" s="18">
        <f t="shared" si="10"/>
        <v>329.15268499352032</v>
      </c>
      <c r="H40" s="4"/>
    </row>
    <row r="41" spans="1:8" ht="15" customHeight="1">
      <c r="A41" s="3" t="s">
        <v>22</v>
      </c>
      <c r="B41" s="68">
        <f>B40/'Income Statement'!B19</f>
        <v>1.3727971079981915</v>
      </c>
      <c r="C41" s="68">
        <f>C40/'Income Statement'!C19</f>
        <v>2.5129536192509221</v>
      </c>
      <c r="D41" s="68">
        <f>D40/'Income Statement'!D19</f>
        <v>1.5808326069812808</v>
      </c>
      <c r="E41" s="68">
        <f>E40/'Income Statement'!E19</f>
        <v>1.103380334412851</v>
      </c>
      <c r="F41" s="68">
        <f>F40/'Income Statement'!F19</f>
        <v>0.9882101731517593</v>
      </c>
      <c r="G41" s="68">
        <f>G40/'Income Statement'!G19</f>
        <v>0.68896228586125752</v>
      </c>
      <c r="H41" s="8"/>
    </row>
    <row r="42" spans="1:8" ht="15" customHeight="1">
      <c r="A42" s="3" t="s">
        <v>246</v>
      </c>
      <c r="B42" s="18">
        <f t="shared" ref="B42:G42" si="11">(B11+B12+B14)-(B34+B35+B36)</f>
        <v>202.02000000000004</v>
      </c>
      <c r="C42" s="18">
        <f t="shared" si="11"/>
        <v>282.7</v>
      </c>
      <c r="D42" s="18">
        <f t="shared" si="11"/>
        <v>268.45</v>
      </c>
      <c r="E42" s="18">
        <f t="shared" si="11"/>
        <v>308.47572876276377</v>
      </c>
      <c r="F42" s="18">
        <f t="shared" si="11"/>
        <v>386.68001554033873</v>
      </c>
      <c r="G42" s="18">
        <f t="shared" si="11"/>
        <v>478.74300091240764</v>
      </c>
      <c r="H42" s="4" t="s">
        <v>117</v>
      </c>
    </row>
    <row r="43" spans="1:8" ht="15" customHeight="1">
      <c r="A43" s="3" t="s">
        <v>247</v>
      </c>
      <c r="B43" s="4"/>
      <c r="C43" s="18">
        <f>C42-B42</f>
        <v>80.67999999999995</v>
      </c>
      <c r="D43" s="18">
        <f>D42-C42</f>
        <v>-14.25</v>
      </c>
      <c r="E43" s="18">
        <f>E42-D42</f>
        <v>40.025728762763777</v>
      </c>
      <c r="F43" s="18">
        <f>F42-E42</f>
        <v>78.204286777574964</v>
      </c>
      <c r="G43" s="18">
        <f>G42-F42</f>
        <v>92.062985372068908</v>
      </c>
      <c r="H43" s="4" t="s">
        <v>118</v>
      </c>
    </row>
    <row r="44" spans="1:8">
      <c r="A44" t="s">
        <v>280</v>
      </c>
      <c r="B44" s="70">
        <f>(B26+B33)/B22</f>
        <v>0.34582563930390015</v>
      </c>
      <c r="C44" s="70">
        <f t="shared" ref="C44:G44" si="12">(C26+C33)/C22</f>
        <v>0.66394177069141169</v>
      </c>
      <c r="D44" s="70">
        <f t="shared" si="12"/>
        <v>0.33743334580154666</v>
      </c>
      <c r="E44" s="70">
        <f t="shared" si="12"/>
        <v>0.23868552346970379</v>
      </c>
      <c r="F44" s="70">
        <f t="shared" si="12"/>
        <v>0.23406065416792191</v>
      </c>
      <c r="G44" s="70">
        <f t="shared" si="12"/>
        <v>0.2293359081324377</v>
      </c>
    </row>
    <row r="47" spans="1:8">
      <c r="A47" s="22" t="s">
        <v>207</v>
      </c>
      <c r="B47" s="22" t="s">
        <v>8</v>
      </c>
      <c r="C47" s="22" t="s">
        <v>9</v>
      </c>
      <c r="D47" s="22" t="s">
        <v>10</v>
      </c>
      <c r="E47" s="22" t="s">
        <v>11</v>
      </c>
      <c r="F47" s="22" t="s">
        <v>12</v>
      </c>
      <c r="G47" s="22" t="s">
        <v>13</v>
      </c>
    </row>
    <row r="49" spans="1:8">
      <c r="A49" s="20" t="s">
        <v>234</v>
      </c>
    </row>
    <row r="50" spans="1:8">
      <c r="A50" s="2" t="s">
        <v>233</v>
      </c>
      <c r="C50" s="73">
        <f>B53</f>
        <v>411.19</v>
      </c>
      <c r="D50" s="73">
        <f>C53</f>
        <v>401.54</v>
      </c>
      <c r="E50" s="70">
        <f>D53</f>
        <v>1084.3900000000001</v>
      </c>
      <c r="F50" s="70">
        <f>E53</f>
        <v>1234.7847455365195</v>
      </c>
      <c r="G50" s="70">
        <f>F53</f>
        <v>1348.8224919095417</v>
      </c>
    </row>
    <row r="51" spans="1:8">
      <c r="A51" s="2" t="s">
        <v>316</v>
      </c>
      <c r="B51" s="73">
        <f>B53-B50+B52</f>
        <v>450.01</v>
      </c>
      <c r="C51" s="73">
        <f>C53-C50+C52</f>
        <v>33.450000000000024</v>
      </c>
      <c r="D51" s="73">
        <f>D53-D50+D52</f>
        <v>736.13000000000011</v>
      </c>
      <c r="E51" s="65">
        <v>250</v>
      </c>
      <c r="F51" s="65">
        <v>225</v>
      </c>
      <c r="G51" s="65">
        <v>200</v>
      </c>
    </row>
    <row r="52" spans="1:8">
      <c r="A52" s="2" t="s">
        <v>231</v>
      </c>
      <c r="B52" s="73">
        <f>'Income Statement'!B21</f>
        <v>38.82</v>
      </c>
      <c r="C52" s="73">
        <f>'Income Statement'!C21</f>
        <v>43.1</v>
      </c>
      <c r="D52" s="73">
        <f>'Income Statement'!D21</f>
        <v>53.28</v>
      </c>
      <c r="E52" s="70">
        <f>(E50*E54)+(E51*E54*0.5)</f>
        <v>99.605254463480605</v>
      </c>
      <c r="F52" s="70">
        <f>(F50*F54)+(F51*F54*0.5)</f>
        <v>110.96225362697784</v>
      </c>
      <c r="G52" s="70">
        <f>(G50*G54)+(G51*G54*0.5)</f>
        <v>119.32489352406085</v>
      </c>
    </row>
    <row r="53" spans="1:8">
      <c r="A53" s="2" t="s">
        <v>232</v>
      </c>
      <c r="B53" s="73">
        <f>B4</f>
        <v>411.19</v>
      </c>
      <c r="C53" s="73">
        <f>C4</f>
        <v>401.54</v>
      </c>
      <c r="D53" s="73">
        <f>D4</f>
        <v>1084.3900000000001</v>
      </c>
      <c r="E53" s="70">
        <f>E50+E51-E52</f>
        <v>1234.7847455365195</v>
      </c>
      <c r="F53" s="70">
        <f>F50+F51-F52</f>
        <v>1348.8224919095417</v>
      </c>
      <c r="G53" s="70">
        <f>G50+G51-G52</f>
        <v>1429.4975983854808</v>
      </c>
    </row>
    <row r="54" spans="1:8">
      <c r="A54" s="2" t="s">
        <v>236</v>
      </c>
      <c r="D54" s="100">
        <f>D52/(D50+(D51*4/12))</f>
        <v>8.2359912404998056E-2</v>
      </c>
      <c r="E54" s="75">
        <f>$D$54</f>
        <v>8.2359912404998056E-2</v>
      </c>
      <c r="F54" s="75">
        <f>$D$54</f>
        <v>8.2359912404998056E-2</v>
      </c>
      <c r="G54" s="75">
        <f>$D$54</f>
        <v>8.2359912404998056E-2</v>
      </c>
    </row>
    <row r="56" spans="1:8">
      <c r="A56" s="25" t="s">
        <v>78</v>
      </c>
    </row>
    <row r="57" spans="1:8">
      <c r="A57" s="2" t="s">
        <v>217</v>
      </c>
      <c r="B57" s="92">
        <f>B8/'Income Statement'!B13</f>
        <v>0.17932340702030886</v>
      </c>
      <c r="C57" s="92">
        <f>C8/'Income Statement'!C13</f>
        <v>0.1066151668672866</v>
      </c>
      <c r="D57" s="92">
        <f>D8/'Income Statement'!D13</f>
        <v>0.12656776649164242</v>
      </c>
      <c r="E57" s="74">
        <f>$D$57</f>
        <v>0.12656776649164242</v>
      </c>
      <c r="F57" s="74">
        <f>$D$57</f>
        <v>0.12656776649164242</v>
      </c>
      <c r="G57" s="74">
        <f>$D$57</f>
        <v>0.12656776649164242</v>
      </c>
      <c r="H57" s="4" t="s">
        <v>237</v>
      </c>
    </row>
    <row r="59" spans="1:8">
      <c r="A59" s="25" t="s">
        <v>82</v>
      </c>
      <c r="B59" s="67">
        <f>(B11/'Income Statement'!B14)*365</f>
        <v>392.08893154190662</v>
      </c>
      <c r="C59" s="67">
        <f>(C11/'Income Statement'!C14)*365</f>
        <v>334.31698774080559</v>
      </c>
      <c r="D59" s="67">
        <f>(D11/'Income Statement'!D14)*365</f>
        <v>286.23423483067961</v>
      </c>
      <c r="E59" s="85">
        <v>270</v>
      </c>
      <c r="F59" s="85">
        <v>265</v>
      </c>
      <c r="G59" s="85">
        <v>260</v>
      </c>
    </row>
    <row r="60" spans="1:8">
      <c r="A60" s="25" t="s">
        <v>84</v>
      </c>
      <c r="B60" s="67">
        <f>(B12/'Income Statement'!B9)*365</f>
        <v>64.056544502617811</v>
      </c>
      <c r="C60" s="67">
        <f>(C12/'Income Statement'!C9)*365</f>
        <v>85.330982635885832</v>
      </c>
      <c r="D60" s="67">
        <f>(D12/'Income Statement'!D9)*365</f>
        <v>82.982224011965712</v>
      </c>
      <c r="E60" s="85">
        <v>83</v>
      </c>
      <c r="F60" s="85">
        <v>83</v>
      </c>
      <c r="G60" s="85">
        <v>83</v>
      </c>
    </row>
    <row r="61" spans="1:8">
      <c r="A61" s="25" t="s">
        <v>110</v>
      </c>
      <c r="B61" s="67">
        <f>(B34/'Income Statement'!B14)*365</f>
        <v>265.75175943698014</v>
      </c>
      <c r="C61" s="67">
        <f>(C34/'Income Statement'!C14)*365</f>
        <v>113.14360770577933</v>
      </c>
      <c r="D61" s="67">
        <f>(D34/'Income Statement'!D14)*365</f>
        <v>167.10086398093287</v>
      </c>
      <c r="E61" s="85">
        <v>160</v>
      </c>
      <c r="F61" s="85">
        <v>155</v>
      </c>
      <c r="G61" s="85">
        <v>155</v>
      </c>
    </row>
    <row r="62" spans="1:8">
      <c r="A62" s="20" t="s">
        <v>238</v>
      </c>
      <c r="B62" s="67">
        <f t="shared" ref="B62:G62" si="13">B59+B60-B61</f>
        <v>190.39371660754432</v>
      </c>
      <c r="C62" s="67">
        <f t="shared" si="13"/>
        <v>306.50436267091209</v>
      </c>
      <c r="D62" s="67">
        <f t="shared" si="13"/>
        <v>202.11559486171248</v>
      </c>
      <c r="E62" s="67">
        <f t="shared" si="13"/>
        <v>193</v>
      </c>
      <c r="F62" s="67">
        <f t="shared" si="13"/>
        <v>193</v>
      </c>
      <c r="G62" s="67">
        <f t="shared" si="13"/>
        <v>188</v>
      </c>
    </row>
    <row r="63" spans="1:8">
      <c r="B63" s="26"/>
      <c r="C63" s="26"/>
      <c r="D63" s="26"/>
    </row>
    <row r="64" spans="1:8">
      <c r="A64" s="25" t="s">
        <v>87</v>
      </c>
      <c r="B64" s="29">
        <f>B14/'Income Statement'!B13</f>
        <v>5.4332047613122637E-2</v>
      </c>
      <c r="C64" s="29">
        <f>C14/'Income Statement'!C13</f>
        <v>3.8889403298985437E-2</v>
      </c>
      <c r="D64" s="29">
        <f>D14/'Income Statement'!D13</f>
        <v>4.7004333570265747E-2</v>
      </c>
      <c r="E64" s="29">
        <f>$D$64</f>
        <v>4.7004333570265747E-2</v>
      </c>
      <c r="F64" s="29">
        <f>$D$64</f>
        <v>4.7004333570265747E-2</v>
      </c>
      <c r="G64" s="29">
        <f>$D$64</f>
        <v>4.7004333570265747E-2</v>
      </c>
    </row>
    <row r="66" spans="1:7">
      <c r="A66" s="25" t="s">
        <v>318</v>
      </c>
      <c r="E66" s="101"/>
      <c r="F66" s="101"/>
      <c r="G66" s="101"/>
    </row>
    <row r="67" spans="1:7">
      <c r="A67" s="2" t="s">
        <v>217</v>
      </c>
      <c r="B67" s="92">
        <f>B36/'Income Statement'!B13</f>
        <v>9.3429001976967629E-2</v>
      </c>
      <c r="C67" s="92">
        <f>C36/'Income Statement'!C13</f>
        <v>0.12143017764785248</v>
      </c>
      <c r="D67" s="92">
        <f>D36/'Income Statement'!D13</f>
        <v>7.4691032490312531E-2</v>
      </c>
      <c r="E67" s="92">
        <f>$D$67</f>
        <v>7.4691032490312531E-2</v>
      </c>
      <c r="F67" s="92">
        <f>$D$67</f>
        <v>7.4691032490312531E-2</v>
      </c>
      <c r="G67" s="92">
        <f>$D$67</f>
        <v>7.4691032490312531E-2</v>
      </c>
    </row>
    <row r="68" spans="1:7">
      <c r="E68" s="101"/>
      <c r="F68" s="101"/>
      <c r="G68" s="101"/>
    </row>
    <row r="69" spans="1:7">
      <c r="A69" s="20" t="s">
        <v>345</v>
      </c>
      <c r="F69" s="28"/>
      <c r="G69" s="28"/>
    </row>
    <row r="70" spans="1:7">
      <c r="A70" s="2" t="s">
        <v>240</v>
      </c>
      <c r="D70" s="70">
        <f>'Income Statement'!D9</f>
        <v>869.15</v>
      </c>
      <c r="E70" s="70">
        <f>'Income Statement'!E9</f>
        <v>1027.8108000000002</v>
      </c>
      <c r="F70" s="70">
        <f>'Income Statement'!F9</f>
        <v>1289.9556640000001</v>
      </c>
      <c r="G70" s="70">
        <f>'Income Statement'!G9</f>
        <v>1626.4521171200001</v>
      </c>
    </row>
    <row r="71" spans="1:7">
      <c r="A71" s="2" t="s">
        <v>243</v>
      </c>
      <c r="E71" s="96">
        <f>E70/D70-1</f>
        <v>0.18254708623367688</v>
      </c>
      <c r="F71" s="96">
        <f>F70/E70-1</f>
        <v>0.25505167293435704</v>
      </c>
      <c r="G71" s="96">
        <f>G70/F70-1</f>
        <v>0.26085892911742747</v>
      </c>
    </row>
    <row r="72" spans="1:7">
      <c r="A72" s="2" t="s">
        <v>241</v>
      </c>
      <c r="D72" s="18">
        <f>D13</f>
        <v>10.040000000000067</v>
      </c>
      <c r="E72" s="18">
        <f>E13</f>
        <v>26.330713246976234</v>
      </c>
      <c r="F72" s="18">
        <f>F13</f>
        <v>13.400094910509502</v>
      </c>
      <c r="G72" s="18">
        <f>G13</f>
        <v>98.847315006479647</v>
      </c>
    </row>
    <row r="73" spans="1:7">
      <c r="A73" s="2" t="s">
        <v>242</v>
      </c>
      <c r="D73" s="92">
        <f>D74/D70</f>
        <v>0.34079272852787207</v>
      </c>
      <c r="E73" s="101"/>
      <c r="F73" s="101"/>
      <c r="G73" s="101"/>
    </row>
    <row r="74" spans="1:7">
      <c r="A74" s="2" t="s">
        <v>244</v>
      </c>
      <c r="D74" s="76">
        <f>D11+D12-D34</f>
        <v>296.2</v>
      </c>
      <c r="E74" s="70">
        <f>$D$73*E70</f>
        <v>350.27044694241511</v>
      </c>
      <c r="F74" s="70">
        <f>$D$73*F70</f>
        <v>439.60751041454296</v>
      </c>
      <c r="G74" s="70">
        <f>$D$73*G70</f>
        <v>554.28305481325901</v>
      </c>
    </row>
    <row r="75" spans="1:7">
      <c r="A75" s="13" t="s">
        <v>245</v>
      </c>
      <c r="E75" s="70">
        <f>E74-D74</f>
        <v>54.070446942415117</v>
      </c>
      <c r="F75" s="70">
        <f>F74-E74</f>
        <v>89.337063472127852</v>
      </c>
      <c r="G75" s="70">
        <f>G74-F74</f>
        <v>114.67554439871606</v>
      </c>
    </row>
    <row r="76" spans="1:7">
      <c r="E76" s="28"/>
      <c r="F76" s="28"/>
      <c r="G76" s="28"/>
    </row>
    <row r="84" spans="2:7">
      <c r="E84" s="28"/>
      <c r="F84" s="28"/>
      <c r="G84" s="28"/>
    </row>
    <row r="86" spans="2:7">
      <c r="B86" s="24"/>
    </row>
    <row r="87" spans="2:7">
      <c r="E87" s="27"/>
      <c r="F87" s="27"/>
      <c r="G87" s="27"/>
    </row>
    <row r="88" spans="2:7">
      <c r="E88" s="30"/>
      <c r="F88" s="30"/>
      <c r="G88" s="30"/>
    </row>
  </sheetData>
  <pageMargins left="0.7" right="0.7" top="0.75" bottom="0.75" header="0.511811023622047" footer="0.511811023622047"/>
  <pageSetup orientation="portrait" horizontalDpi="300" verticalDpi="30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3"/>
  <sheetViews>
    <sheetView zoomScaleNormal="100" workbookViewId="0">
      <selection activeCell="H12" sqref="H12"/>
    </sheetView>
  </sheetViews>
  <sheetFormatPr defaultColWidth="8.6640625" defaultRowHeight="14.4"/>
  <cols>
    <col min="1" max="1" width="86.21875" style="2" bestFit="1" customWidth="1"/>
    <col min="2" max="7" width="13" style="2" customWidth="1"/>
    <col min="8" max="8" width="62" style="2" customWidth="1"/>
    <col min="9" max="16384" width="8.6640625" style="2"/>
  </cols>
  <sheetData>
    <row r="1" spans="1:8" ht="15" customHeight="1">
      <c r="A1" s="109" t="s">
        <v>7</v>
      </c>
      <c r="B1" s="110" t="s">
        <v>8</v>
      </c>
      <c r="C1" s="110" t="s">
        <v>9</v>
      </c>
      <c r="D1" s="110" t="s">
        <v>10</v>
      </c>
      <c r="E1" s="110" t="s">
        <v>11</v>
      </c>
      <c r="F1" s="110" t="s">
        <v>12</v>
      </c>
      <c r="G1" s="110" t="s">
        <v>13</v>
      </c>
      <c r="H1" s="110" t="s">
        <v>42</v>
      </c>
    </row>
    <row r="2" spans="1:8" ht="15" customHeight="1">
      <c r="A2" s="111" t="s">
        <v>119</v>
      </c>
      <c r="B2" s="22"/>
      <c r="C2" s="22"/>
      <c r="D2" s="22"/>
      <c r="E2" s="22"/>
      <c r="F2" s="22"/>
      <c r="G2" s="22"/>
      <c r="H2" s="111"/>
    </row>
    <row r="3" spans="1:8" ht="15" customHeight="1">
      <c r="A3" s="3" t="s">
        <v>66</v>
      </c>
      <c r="B3" s="18">
        <f>'Income Statement'!B25</f>
        <v>130.98000000000008</v>
      </c>
      <c r="C3" s="18">
        <f>'Income Statement'!C25</f>
        <v>146.98000000000002</v>
      </c>
      <c r="D3" s="18">
        <f>'Income Statement'!D25</f>
        <v>153.32999999999993</v>
      </c>
      <c r="E3" s="18">
        <f>'Income Statement'!E25</f>
        <v>166.47752275424941</v>
      </c>
      <c r="F3" s="18">
        <f>'Income Statement'!F25</f>
        <v>237.4390052351979</v>
      </c>
      <c r="G3" s="18">
        <f>'Income Statement'!G25</f>
        <v>335.45548960433985</v>
      </c>
      <c r="H3" s="4"/>
    </row>
    <row r="4" spans="1:8" ht="15" customHeight="1">
      <c r="A4" s="3" t="s">
        <v>120</v>
      </c>
      <c r="B4" s="18">
        <f>'Income Statement'!B21</f>
        <v>38.82</v>
      </c>
      <c r="C4" s="18">
        <f>'Income Statement'!C21</f>
        <v>43.1</v>
      </c>
      <c r="D4" s="18">
        <f>'Income Statement'!D21</f>
        <v>53.28</v>
      </c>
      <c r="E4" s="18">
        <f>'Income Statement'!E21</f>
        <v>99.605254463480605</v>
      </c>
      <c r="F4" s="18">
        <f>'Income Statement'!F21</f>
        <v>110.96225362697784</v>
      </c>
      <c r="G4" s="18">
        <f>'Income Statement'!G21</f>
        <v>119.32489352406085</v>
      </c>
      <c r="H4" s="4" t="s">
        <v>121</v>
      </c>
    </row>
    <row r="5" spans="1:8" ht="15" customHeight="1">
      <c r="A5" s="3" t="s">
        <v>122</v>
      </c>
      <c r="B5" s="18">
        <f>'Income Statement'!B23</f>
        <v>7.24</v>
      </c>
      <c r="C5" s="18">
        <f>'Income Statement'!C23</f>
        <v>16.04</v>
      </c>
      <c r="D5" s="18">
        <f>'Income Statement'!D23</f>
        <v>25.33</v>
      </c>
      <c r="E5" s="18">
        <f>'Income Statement'!E23</f>
        <v>20.916435</v>
      </c>
      <c r="F5" s="18">
        <f>'Income Statement'!F23</f>
        <v>20.548500000000001</v>
      </c>
      <c r="G5" s="18">
        <f>'Income Statement'!G23</f>
        <v>22.971</v>
      </c>
      <c r="H5" s="4" t="s">
        <v>248</v>
      </c>
    </row>
    <row r="6" spans="1:8" ht="15" customHeight="1">
      <c r="A6" s="3" t="s">
        <v>123</v>
      </c>
      <c r="B6" s="59">
        <v>-59.68</v>
      </c>
      <c r="C6" s="59">
        <v>-27.96</v>
      </c>
      <c r="D6" s="59">
        <v>-28.16</v>
      </c>
      <c r="E6" s="59">
        <v>0</v>
      </c>
      <c r="F6" s="59">
        <v>0</v>
      </c>
      <c r="G6" s="59">
        <v>0</v>
      </c>
      <c r="H6" s="4" t="s">
        <v>124</v>
      </c>
    </row>
    <row r="7" spans="1:8" ht="15" customHeight="1">
      <c r="A7" s="10" t="s">
        <v>125</v>
      </c>
      <c r="B7" s="69">
        <f t="shared" ref="B7:G7" si="0">SUM(B3:B6)</f>
        <v>117.36000000000007</v>
      </c>
      <c r="C7" s="69">
        <f t="shared" si="0"/>
        <v>178.16</v>
      </c>
      <c r="D7" s="69">
        <f t="shared" si="0"/>
        <v>203.77999999999994</v>
      </c>
      <c r="E7" s="69">
        <f t="shared" si="0"/>
        <v>286.99921221773002</v>
      </c>
      <c r="F7" s="69">
        <f t="shared" si="0"/>
        <v>368.94975886217571</v>
      </c>
      <c r="G7" s="69">
        <f t="shared" si="0"/>
        <v>477.75138312840068</v>
      </c>
      <c r="H7" s="11"/>
    </row>
    <row r="8" spans="1:8" ht="15" customHeight="1">
      <c r="A8" s="3" t="s">
        <v>126</v>
      </c>
      <c r="B8" s="59">
        <v>101.06</v>
      </c>
      <c r="C8" s="18">
        <f>-'Balance Sheet'!C43</f>
        <v>-80.67999999999995</v>
      </c>
      <c r="D8" s="18">
        <f>-'Balance Sheet'!D43</f>
        <v>14.25</v>
      </c>
      <c r="E8" s="18">
        <f>-'Balance Sheet'!E43</f>
        <v>-40.025728762763777</v>
      </c>
      <c r="F8" s="18">
        <f>-'Balance Sheet'!F43</f>
        <v>-78.204286777574964</v>
      </c>
      <c r="G8" s="18">
        <f>-'Balance Sheet'!G43</f>
        <v>-92.062985372068908</v>
      </c>
      <c r="H8" s="4"/>
    </row>
    <row r="9" spans="1:8" ht="15" customHeight="1">
      <c r="A9" s="3" t="s">
        <v>127</v>
      </c>
      <c r="B9" s="59">
        <v>-30.92</v>
      </c>
      <c r="C9" s="59">
        <v>-50.19</v>
      </c>
      <c r="D9" s="59">
        <v>-43.44</v>
      </c>
      <c r="E9" s="18">
        <f>-'Income Statement'!E26</f>
        <v>-41.89906292678949</v>
      </c>
      <c r="F9" s="18">
        <f>-'Income Statement'!F26</f>
        <v>-59.758648837594613</v>
      </c>
      <c r="G9" s="18">
        <f>-'Income Statement'!G26</f>
        <v>-84.427437623620264</v>
      </c>
      <c r="H9" s="4"/>
    </row>
    <row r="10" spans="1:8" ht="15" customHeight="1">
      <c r="A10" s="10" t="s">
        <v>128</v>
      </c>
      <c r="B10" s="69">
        <f t="shared" ref="B10:G10" si="1">B7+B8+B9</f>
        <v>187.50000000000006</v>
      </c>
      <c r="C10" s="69">
        <f t="shared" si="1"/>
        <v>47.290000000000049</v>
      </c>
      <c r="D10" s="69">
        <f t="shared" si="1"/>
        <v>174.58999999999995</v>
      </c>
      <c r="E10" s="69">
        <f t="shared" si="1"/>
        <v>205.07442052817674</v>
      </c>
      <c r="F10" s="69">
        <f t="shared" si="1"/>
        <v>230.98682324700613</v>
      </c>
      <c r="G10" s="69">
        <f t="shared" si="1"/>
        <v>301.26096013271149</v>
      </c>
      <c r="H10" s="11"/>
    </row>
    <row r="11" spans="1:8" ht="15" customHeight="1">
      <c r="A11" s="111" t="s">
        <v>129</v>
      </c>
      <c r="B11" s="22"/>
      <c r="C11" s="22"/>
      <c r="D11" s="22"/>
      <c r="E11" s="22"/>
      <c r="F11" s="22"/>
      <c r="G11" s="22"/>
      <c r="H11" s="111"/>
    </row>
    <row r="12" spans="1:8" ht="15" customHeight="1">
      <c r="A12" s="3" t="s">
        <v>130</v>
      </c>
      <c r="B12" s="59">
        <v>209.77</v>
      </c>
      <c r="C12" s="59">
        <v>308.12</v>
      </c>
      <c r="D12" s="59">
        <v>225.72</v>
      </c>
      <c r="E12" s="18">
        <f>'Balance Sheet'!E51</f>
        <v>250</v>
      </c>
      <c r="F12" s="18">
        <f>'Balance Sheet'!F51</f>
        <v>225</v>
      </c>
      <c r="G12" s="18">
        <f>'Balance Sheet'!G51</f>
        <v>200</v>
      </c>
      <c r="H12" s="3" t="s">
        <v>347</v>
      </c>
    </row>
    <row r="13" spans="1:8" ht="15" customHeight="1">
      <c r="A13" s="3" t="s">
        <v>131</v>
      </c>
      <c r="B13" s="18">
        <f t="shared" ref="B13:G13" si="2">-B12</f>
        <v>-209.77</v>
      </c>
      <c r="C13" s="18">
        <f t="shared" si="2"/>
        <v>-308.12</v>
      </c>
      <c r="D13" s="18">
        <f t="shared" si="2"/>
        <v>-225.72</v>
      </c>
      <c r="E13" s="18">
        <f t="shared" si="2"/>
        <v>-250</v>
      </c>
      <c r="F13" s="18">
        <f t="shared" si="2"/>
        <v>-225</v>
      </c>
      <c r="G13" s="18">
        <f t="shared" si="2"/>
        <v>-200</v>
      </c>
      <c r="H13" s="4" t="s">
        <v>132</v>
      </c>
    </row>
    <row r="14" spans="1:8" ht="15" customHeight="1">
      <c r="A14" s="3" t="s">
        <v>133</v>
      </c>
      <c r="B14" s="59">
        <v>0</v>
      </c>
      <c r="C14" s="59">
        <v>-0.04</v>
      </c>
      <c r="D14" s="59">
        <v>1.32</v>
      </c>
      <c r="E14" s="59">
        <v>0</v>
      </c>
      <c r="F14" s="59">
        <v>0</v>
      </c>
      <c r="G14" s="59">
        <v>0</v>
      </c>
      <c r="H14" s="4"/>
    </row>
    <row r="15" spans="1:8" ht="15" customHeight="1">
      <c r="A15" s="3" t="s">
        <v>134</v>
      </c>
      <c r="B15" s="59">
        <v>-2.73</v>
      </c>
      <c r="C15" s="59">
        <v>-0.71</v>
      </c>
      <c r="D15" s="59">
        <v>0</v>
      </c>
      <c r="E15" s="59">
        <v>0</v>
      </c>
      <c r="F15" s="59">
        <v>0</v>
      </c>
      <c r="G15" s="59">
        <v>0</v>
      </c>
      <c r="H15" s="4"/>
    </row>
    <row r="16" spans="1:8" ht="15" customHeight="1">
      <c r="A16" s="3" t="s">
        <v>135</v>
      </c>
      <c r="B16" s="59">
        <v>0</v>
      </c>
      <c r="C16" s="59">
        <v>3.01</v>
      </c>
      <c r="D16" s="59">
        <v>0.16</v>
      </c>
      <c r="E16" s="59">
        <v>0</v>
      </c>
      <c r="F16" s="59">
        <v>0</v>
      </c>
      <c r="G16" s="59">
        <v>0</v>
      </c>
      <c r="H16" s="4"/>
    </row>
    <row r="17" spans="1:8" ht="15" customHeight="1">
      <c r="A17" s="3" t="s">
        <v>136</v>
      </c>
      <c r="B17" s="59">
        <v>0</v>
      </c>
      <c r="C17" s="59">
        <v>-1.45</v>
      </c>
      <c r="D17" s="59">
        <v>-3.04</v>
      </c>
      <c r="E17" s="59">
        <v>0</v>
      </c>
      <c r="F17" s="59">
        <v>0</v>
      </c>
      <c r="G17" s="59">
        <v>0</v>
      </c>
      <c r="H17" s="4"/>
    </row>
    <row r="18" spans="1:8" ht="15" customHeight="1">
      <c r="A18" s="3" t="s">
        <v>137</v>
      </c>
      <c r="B18" s="59">
        <v>0</v>
      </c>
      <c r="C18" s="59">
        <v>0</v>
      </c>
      <c r="D18" s="59">
        <v>0</v>
      </c>
      <c r="E18" s="18">
        <f>-('Balance Sheet'!E8-'Balance Sheet'!D8)</f>
        <v>-20.257272281200585</v>
      </c>
      <c r="F18" s="18">
        <f>-('Balance Sheet'!F8-'Balance Sheet'!E8)</f>
        <v>-33.368941583472832</v>
      </c>
      <c r="G18" s="18">
        <f>-('Balance Sheet'!G8-'Balance Sheet'!F8)</f>
        <v>-42.842740036741333</v>
      </c>
      <c r="H18" s="4" t="s">
        <v>250</v>
      </c>
    </row>
    <row r="19" spans="1:8" ht="15" customHeight="1">
      <c r="A19" s="3" t="s">
        <v>138</v>
      </c>
      <c r="B19" s="59">
        <v>0.33</v>
      </c>
      <c r="C19" s="59">
        <v>0.75</v>
      </c>
      <c r="D19" s="59">
        <v>0.34</v>
      </c>
      <c r="E19" s="59">
        <v>0</v>
      </c>
      <c r="F19" s="59">
        <v>0</v>
      </c>
      <c r="G19" s="59">
        <v>0</v>
      </c>
      <c r="H19" s="4" t="s">
        <v>139</v>
      </c>
    </row>
    <row r="20" spans="1:8" ht="15" customHeight="1">
      <c r="A20" s="3" t="s">
        <v>140</v>
      </c>
      <c r="B20" s="59">
        <v>5.72</v>
      </c>
      <c r="C20" s="59">
        <v>0</v>
      </c>
      <c r="D20" s="59">
        <v>0</v>
      </c>
      <c r="E20" s="59">
        <v>0</v>
      </c>
      <c r="F20" s="59">
        <v>0</v>
      </c>
      <c r="G20" s="59">
        <v>0</v>
      </c>
      <c r="H20" s="4"/>
    </row>
    <row r="21" spans="1:8" ht="15" customHeight="1">
      <c r="A21" s="10" t="s">
        <v>141</v>
      </c>
      <c r="B21" s="69">
        <f t="shared" ref="B21:G21" si="3">SUM(B13:B20)</f>
        <v>-206.45</v>
      </c>
      <c r="C21" s="69">
        <f t="shared" si="3"/>
        <v>-306.56</v>
      </c>
      <c r="D21" s="69">
        <f t="shared" si="3"/>
        <v>-226.94</v>
      </c>
      <c r="E21" s="69">
        <f t="shared" si="3"/>
        <v>-270.25727228120058</v>
      </c>
      <c r="F21" s="69">
        <f t="shared" si="3"/>
        <v>-258.36894158347286</v>
      </c>
      <c r="G21" s="69">
        <f t="shared" si="3"/>
        <v>-242.84274003674133</v>
      </c>
      <c r="H21" s="11" t="s">
        <v>142</v>
      </c>
    </row>
    <row r="22" spans="1:8" ht="15" customHeight="1">
      <c r="A22" s="111" t="s">
        <v>143</v>
      </c>
      <c r="B22" s="22"/>
      <c r="C22" s="22"/>
      <c r="D22" s="22"/>
      <c r="E22" s="22"/>
      <c r="F22" s="22"/>
      <c r="G22" s="22"/>
      <c r="H22" s="111"/>
    </row>
    <row r="23" spans="1:8" ht="15" customHeight="1">
      <c r="A23" s="3" t="s">
        <v>144</v>
      </c>
      <c r="B23" s="59">
        <v>0</v>
      </c>
      <c r="C23" s="59">
        <v>0</v>
      </c>
      <c r="D23" s="59">
        <v>193.19</v>
      </c>
      <c r="E23" s="59">
        <v>150.30000000000001</v>
      </c>
      <c r="F23" s="59">
        <v>0</v>
      </c>
      <c r="G23" s="59">
        <v>0</v>
      </c>
      <c r="H23" s="3" t="s">
        <v>145</v>
      </c>
    </row>
    <row r="24" spans="1:8" ht="15" customHeight="1">
      <c r="A24" s="3" t="s">
        <v>146</v>
      </c>
      <c r="B24" s="59">
        <v>0</v>
      </c>
      <c r="C24" s="59">
        <v>0</v>
      </c>
      <c r="D24" s="59">
        <v>25.01</v>
      </c>
      <c r="E24" s="59">
        <v>0</v>
      </c>
      <c r="F24" s="59">
        <v>0</v>
      </c>
      <c r="G24" s="59">
        <v>0</v>
      </c>
      <c r="H24" s="4" t="s">
        <v>147</v>
      </c>
    </row>
    <row r="25" spans="1:8" ht="15" customHeight="1">
      <c r="A25" s="3" t="s">
        <v>148</v>
      </c>
      <c r="B25" s="59">
        <v>84.31</v>
      </c>
      <c r="C25" s="59">
        <v>115.61</v>
      </c>
      <c r="D25" s="59">
        <v>-212.1</v>
      </c>
      <c r="E25" s="18">
        <f>'Balance Sheet'!E26-'Balance Sheet'!D26</f>
        <v>-23.409999999999997</v>
      </c>
      <c r="F25" s="18">
        <f>'Balance Sheet'!F26-'Balance Sheet'!E26</f>
        <v>0</v>
      </c>
      <c r="G25" s="18">
        <f>'Balance Sheet'!G26-'Balance Sheet'!F26</f>
        <v>0</v>
      </c>
      <c r="H25" s="4"/>
    </row>
    <row r="26" spans="1:8" ht="15" customHeight="1">
      <c r="A26" s="3" t="s">
        <v>149</v>
      </c>
      <c r="B26" s="59">
        <v>-54.98</v>
      </c>
      <c r="C26" s="59">
        <v>178.36</v>
      </c>
      <c r="D26" s="59">
        <v>57.21</v>
      </c>
      <c r="E26" s="18">
        <f>'Balance Sheet'!E33-'Balance Sheet'!D33</f>
        <v>-24.5</v>
      </c>
      <c r="F26" s="18">
        <f>'Balance Sheet'!F33-'Balance Sheet'!E33</f>
        <v>35</v>
      </c>
      <c r="G26" s="18">
        <f>'Balance Sheet'!G33-'Balance Sheet'!F33</f>
        <v>50</v>
      </c>
      <c r="H26" s="4"/>
    </row>
    <row r="27" spans="1:8" ht="15" customHeight="1">
      <c r="A27" s="3" t="s">
        <v>150</v>
      </c>
      <c r="B27" s="59">
        <v>-0.16</v>
      </c>
      <c r="C27" s="59">
        <v>-0.24</v>
      </c>
      <c r="D27" s="59">
        <v>-0.91</v>
      </c>
      <c r="E27" s="59">
        <v>0</v>
      </c>
      <c r="F27" s="59">
        <v>0</v>
      </c>
      <c r="G27" s="59">
        <v>0</v>
      </c>
      <c r="H27" s="4" t="s">
        <v>251</v>
      </c>
    </row>
    <row r="28" spans="1:8" ht="15" customHeight="1">
      <c r="A28" s="3" t="s">
        <v>151</v>
      </c>
      <c r="B28" s="59">
        <v>-0.28999999999999998</v>
      </c>
      <c r="C28" s="59">
        <v>-0.36</v>
      </c>
      <c r="D28" s="59">
        <v>-0.37</v>
      </c>
      <c r="E28" s="59">
        <v>0</v>
      </c>
      <c r="F28" s="59">
        <v>0</v>
      </c>
      <c r="G28" s="59">
        <v>0</v>
      </c>
      <c r="H28" s="4"/>
    </row>
    <row r="29" spans="1:8" ht="15" customHeight="1">
      <c r="A29" s="3" t="s">
        <v>152</v>
      </c>
      <c r="B29" s="59">
        <v>-7.04</v>
      </c>
      <c r="C29" s="59">
        <v>-15.21</v>
      </c>
      <c r="D29" s="59">
        <v>-26.03</v>
      </c>
      <c r="E29" s="18">
        <f>-'Income Statement'!E23</f>
        <v>-20.916435</v>
      </c>
      <c r="F29" s="18">
        <f>-'Income Statement'!F23</f>
        <v>-20.548500000000001</v>
      </c>
      <c r="G29" s="18">
        <f>-'Income Statement'!G23</f>
        <v>-22.971</v>
      </c>
      <c r="H29" s="4" t="s">
        <v>153</v>
      </c>
    </row>
    <row r="30" spans="1:8" ht="15" customHeight="1">
      <c r="A30" s="10" t="s">
        <v>154</v>
      </c>
      <c r="B30" s="69">
        <f t="shared" ref="B30:G30" si="4">SUM(B23:B29)</f>
        <v>21.840000000000007</v>
      </c>
      <c r="C30" s="69">
        <f t="shared" si="4"/>
        <v>278.16000000000003</v>
      </c>
      <c r="D30" s="69">
        <f t="shared" si="4"/>
        <v>36</v>
      </c>
      <c r="E30" s="69">
        <f t="shared" si="4"/>
        <v>81.473565000000008</v>
      </c>
      <c r="F30" s="69">
        <f t="shared" si="4"/>
        <v>14.451499999999999</v>
      </c>
      <c r="G30" s="69">
        <f t="shared" si="4"/>
        <v>27.029</v>
      </c>
      <c r="H30" s="11"/>
    </row>
    <row r="31" spans="1:8" ht="15" customHeight="1">
      <c r="A31" s="10" t="s">
        <v>155</v>
      </c>
      <c r="B31" s="69">
        <f t="shared" ref="B31:G31" si="5">B10+B21+B30</f>
        <v>2.8900000000000752</v>
      </c>
      <c r="C31" s="69">
        <f t="shared" si="5"/>
        <v>18.890000000000043</v>
      </c>
      <c r="D31" s="69">
        <f t="shared" si="5"/>
        <v>-16.350000000000051</v>
      </c>
      <c r="E31" s="69">
        <f t="shared" si="5"/>
        <v>16.290713246976168</v>
      </c>
      <c r="F31" s="69">
        <f t="shared" si="5"/>
        <v>-12.930618336466733</v>
      </c>
      <c r="G31" s="69">
        <f t="shared" si="5"/>
        <v>85.447220095970152</v>
      </c>
      <c r="H31" s="11"/>
    </row>
    <row r="32" spans="1:8" ht="15" customHeight="1">
      <c r="A32" s="3" t="s">
        <v>156</v>
      </c>
      <c r="B32" s="59">
        <v>4.6100000000000003</v>
      </c>
      <c r="C32" s="18">
        <f>B33</f>
        <v>7.5000000000000755</v>
      </c>
      <c r="D32" s="18">
        <f>C33</f>
        <v>26.390000000000118</v>
      </c>
      <c r="E32" s="18">
        <f>D33</f>
        <v>10.040000000000067</v>
      </c>
      <c r="F32" s="18">
        <f>E33</f>
        <v>26.330713246976234</v>
      </c>
      <c r="G32" s="18">
        <f>F33</f>
        <v>13.400094910509502</v>
      </c>
      <c r="H32" s="4"/>
    </row>
    <row r="33" spans="1:8" ht="15" customHeight="1">
      <c r="A33" s="10" t="s">
        <v>157</v>
      </c>
      <c r="B33" s="69">
        <f t="shared" ref="B33:G33" si="6">B31+B32</f>
        <v>7.5000000000000755</v>
      </c>
      <c r="C33" s="69">
        <f t="shared" si="6"/>
        <v>26.390000000000118</v>
      </c>
      <c r="D33" s="69">
        <f t="shared" si="6"/>
        <v>10.040000000000067</v>
      </c>
      <c r="E33" s="69">
        <f t="shared" si="6"/>
        <v>26.330713246976234</v>
      </c>
      <c r="F33" s="69">
        <f t="shared" si="6"/>
        <v>13.400094910509502</v>
      </c>
      <c r="G33" s="69">
        <f t="shared" si="6"/>
        <v>98.847315006479647</v>
      </c>
      <c r="H33" s="11"/>
    </row>
  </sheetData>
  <pageMargins left="0.7" right="0.7" top="0.75" bottom="0.75" header="0.511811023622047" footer="0.511811023622047"/>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4"/>
  <sheetViews>
    <sheetView tabSelected="1" topLeftCell="A5" zoomScale="112" zoomScaleNormal="100" workbookViewId="0">
      <selection activeCell="B54" sqref="B54"/>
    </sheetView>
  </sheetViews>
  <sheetFormatPr defaultColWidth="8.6640625" defaultRowHeight="14.4"/>
  <cols>
    <col min="1" max="1" width="48" style="2" customWidth="1"/>
    <col min="2" max="2" width="16.6640625" style="2" bestFit="1" customWidth="1"/>
    <col min="3" max="5" width="14" style="2" customWidth="1"/>
    <col min="6" max="6" width="15.77734375" style="2" bestFit="1" customWidth="1"/>
    <col min="7" max="7" width="21.109375" style="2" bestFit="1" customWidth="1"/>
    <col min="8" max="8" width="255.77734375" style="2" bestFit="1" customWidth="1"/>
    <col min="9" max="16384" width="8.6640625" style="2"/>
  </cols>
  <sheetData>
    <row r="1" spans="1:8" ht="15" customHeight="1">
      <c r="A1" s="111" t="s">
        <v>287</v>
      </c>
      <c r="B1" s="22"/>
      <c r="C1" s="22"/>
      <c r="D1" s="22"/>
      <c r="E1" s="22"/>
      <c r="F1" s="22"/>
      <c r="G1" s="22"/>
      <c r="H1" s="111"/>
    </row>
    <row r="2" spans="1:8" ht="15" customHeight="1">
      <c r="A2" s="3" t="s">
        <v>158</v>
      </c>
      <c r="B2" s="29">
        <f>'DCF backend data'!B30</f>
        <v>0.10850588373580665</v>
      </c>
      <c r="C2" s="7"/>
      <c r="D2" s="7"/>
      <c r="E2" s="7"/>
      <c r="F2" s="7"/>
      <c r="G2" s="7"/>
      <c r="H2" s="7" t="s">
        <v>311</v>
      </c>
    </row>
    <row r="3" spans="1:8" ht="15" customHeight="1">
      <c r="A3" s="3" t="s">
        <v>159</v>
      </c>
      <c r="B3" s="84">
        <v>0.05</v>
      </c>
      <c r="C3" s="7"/>
      <c r="D3" s="7"/>
      <c r="E3" s="7"/>
      <c r="F3" s="7"/>
      <c r="G3" s="7"/>
      <c r="H3" s="7" t="s">
        <v>160</v>
      </c>
    </row>
    <row r="4" spans="1:8" ht="15" customHeight="1">
      <c r="A4" s="3" t="s">
        <v>161</v>
      </c>
      <c r="B4" s="84">
        <f>Summary!B8</f>
        <v>0.25168000000000001</v>
      </c>
      <c r="C4" s="7"/>
      <c r="D4" s="7"/>
      <c r="E4" s="7"/>
      <c r="F4" s="7"/>
      <c r="G4" s="7"/>
      <c r="H4" s="7" t="s">
        <v>291</v>
      </c>
    </row>
    <row r="5" spans="1:8" ht="15" customHeight="1">
      <c r="A5" s="3"/>
      <c r="B5" s="9"/>
      <c r="C5" s="7"/>
      <c r="D5" s="7"/>
      <c r="E5" s="7"/>
      <c r="F5" s="7"/>
      <c r="G5" s="7"/>
      <c r="H5" s="7"/>
    </row>
    <row r="6" spans="1:8" ht="15" customHeight="1">
      <c r="A6" s="111" t="s">
        <v>288</v>
      </c>
      <c r="B6" s="22"/>
      <c r="C6" s="22"/>
      <c r="D6" s="22"/>
      <c r="E6" s="22"/>
      <c r="F6" s="22"/>
      <c r="G6" s="22"/>
      <c r="H6" s="111"/>
    </row>
    <row r="7" spans="1:8" ht="15" customHeight="1">
      <c r="A7" s="109" t="s">
        <v>7</v>
      </c>
      <c r="B7" s="110"/>
      <c r="C7" s="110"/>
      <c r="D7" s="110"/>
      <c r="E7" s="110" t="s">
        <v>11</v>
      </c>
      <c r="F7" s="110" t="s">
        <v>12</v>
      </c>
      <c r="G7" s="110" t="s">
        <v>13</v>
      </c>
      <c r="H7" s="110" t="s">
        <v>162</v>
      </c>
    </row>
    <row r="8" spans="1:8" ht="15" customHeight="1">
      <c r="A8" s="3" t="s">
        <v>62</v>
      </c>
      <c r="B8" s="4"/>
      <c r="C8" s="4"/>
      <c r="D8" s="4"/>
      <c r="E8" s="18">
        <f>'Income Statement'!E22</f>
        <v>187.39395775424941</v>
      </c>
      <c r="F8" s="18">
        <f>'Income Statement'!F22</f>
        <v>257.98750523519789</v>
      </c>
      <c r="G8" s="18">
        <f>'Income Statement'!G22</f>
        <v>358.42648960433985</v>
      </c>
      <c r="H8" s="4" t="s">
        <v>163</v>
      </c>
    </row>
    <row r="9" spans="1:8" ht="15" customHeight="1">
      <c r="A9" s="3" t="s">
        <v>164</v>
      </c>
      <c r="B9" s="4"/>
      <c r="C9" s="4"/>
      <c r="D9" s="4"/>
      <c r="E9" s="18">
        <f>-E8*$B$4</f>
        <v>-47.163311287589494</v>
      </c>
      <c r="F9" s="18">
        <f>-F8*$B$4</f>
        <v>-64.930295317594613</v>
      </c>
      <c r="G9" s="18">
        <f>-G8*$B$4</f>
        <v>-90.208778903620257</v>
      </c>
      <c r="H9" s="4"/>
    </row>
    <row r="10" spans="1:8" ht="15" customHeight="1">
      <c r="A10" s="3" t="s">
        <v>165</v>
      </c>
      <c r="B10" s="4"/>
      <c r="C10" s="4"/>
      <c r="D10" s="4"/>
      <c r="E10" s="18">
        <f>E8+E9</f>
        <v>140.23064646665992</v>
      </c>
      <c r="F10" s="18">
        <f>F8+F9</f>
        <v>193.05720991760327</v>
      </c>
      <c r="G10" s="18">
        <f>G8+G9</f>
        <v>268.21771070071958</v>
      </c>
      <c r="H10" s="4"/>
    </row>
    <row r="11" spans="1:8" ht="15" customHeight="1">
      <c r="A11" s="3" t="s">
        <v>120</v>
      </c>
      <c r="B11" s="4"/>
      <c r="C11" s="4"/>
      <c r="D11" s="4"/>
      <c r="E11" s="18">
        <f>'Income Statement'!E21</f>
        <v>99.605254463480605</v>
      </c>
      <c r="F11" s="18">
        <f>'Income Statement'!F21</f>
        <v>110.96225362697784</v>
      </c>
      <c r="G11" s="18">
        <f>'Income Statement'!G21</f>
        <v>119.32489352406085</v>
      </c>
      <c r="H11" s="4" t="s">
        <v>121</v>
      </c>
    </row>
    <row r="12" spans="1:8" ht="15" customHeight="1">
      <c r="A12" s="3" t="s">
        <v>166</v>
      </c>
      <c r="B12" s="4"/>
      <c r="C12" s="4"/>
      <c r="D12" s="4"/>
      <c r="E12" s="18">
        <f>-'Cash Flow'!E12</f>
        <v>-250</v>
      </c>
      <c r="F12" s="18">
        <f>-'Cash Flow'!F12</f>
        <v>-225</v>
      </c>
      <c r="G12" s="18">
        <f>-'Cash Flow'!G12</f>
        <v>-200</v>
      </c>
      <c r="H12" s="4" t="s">
        <v>167</v>
      </c>
    </row>
    <row r="13" spans="1:8" ht="15" customHeight="1">
      <c r="A13" s="3" t="s">
        <v>168</v>
      </c>
      <c r="B13" s="4"/>
      <c r="C13" s="4"/>
      <c r="D13" s="4"/>
      <c r="E13" s="18">
        <f>-'Balance Sheet'!E43</f>
        <v>-40.025728762763777</v>
      </c>
      <c r="F13" s="18">
        <f>-'Balance Sheet'!F43</f>
        <v>-78.204286777574964</v>
      </c>
      <c r="G13" s="18">
        <f>-'Balance Sheet'!G43</f>
        <v>-92.062985372068908</v>
      </c>
      <c r="H13" s="4" t="s">
        <v>169</v>
      </c>
    </row>
    <row r="14" spans="1:8" ht="15" customHeight="1">
      <c r="A14" s="3" t="s">
        <v>170</v>
      </c>
      <c r="B14" s="4"/>
      <c r="C14" s="4"/>
      <c r="D14" s="4"/>
      <c r="E14" s="18">
        <f>E10+E11+E12+E13</f>
        <v>-50.189827832623251</v>
      </c>
      <c r="F14" s="18">
        <f>F10+F11+F12+F13</f>
        <v>0.81517676700616448</v>
      </c>
      <c r="G14" s="18">
        <f>G10+G11+G12+G13</f>
        <v>95.479618852711553</v>
      </c>
      <c r="H14" s="4"/>
    </row>
    <row r="15" spans="1:8" ht="15" customHeight="1">
      <c r="A15" s="3" t="s">
        <v>171</v>
      </c>
      <c r="B15" s="4"/>
      <c r="C15" s="4"/>
      <c r="D15" s="4"/>
      <c r="E15" s="18">
        <f>1/(1+$B$2)^1</f>
        <v>0.90211519367842419</v>
      </c>
      <c r="F15" s="18">
        <f>1/(1+$B$2)^2</f>
        <v>0.81381182266546093</v>
      </c>
      <c r="G15" s="18">
        <f>1/(1+$B$2)^3</f>
        <v>0.73415201002164365</v>
      </c>
      <c r="H15" s="4"/>
    </row>
    <row r="16" spans="1:8" ht="15" customHeight="1">
      <c r="A16" s="3" t="s">
        <v>172</v>
      </c>
      <c r="B16" s="5"/>
      <c r="C16" s="5"/>
      <c r="D16" s="5"/>
      <c r="E16" s="77">
        <f>E14*E15</f>
        <v>-45.27700625591369</v>
      </c>
      <c r="F16" s="77">
        <f>F14*F15</f>
        <v>0.66340049055182448</v>
      </c>
      <c r="G16" s="77">
        <f>G14*G15</f>
        <v>70.096554096818608</v>
      </c>
      <c r="H16" s="5"/>
    </row>
    <row r="17" spans="1:8" ht="15" customHeight="1">
      <c r="A17" s="3" t="s">
        <v>173</v>
      </c>
      <c r="B17" s="4"/>
      <c r="C17" s="4"/>
      <c r="D17" s="4"/>
      <c r="E17" s="18">
        <f>G14*(1+$B$3)/($B$2-$B$3)</f>
        <v>1713.5644040189095</v>
      </c>
      <c r="F17" s="4"/>
      <c r="G17" s="4"/>
      <c r="H17" s="4" t="s">
        <v>174</v>
      </c>
    </row>
    <row r="18" spans="1:8" ht="15" customHeight="1">
      <c r="A18" s="3" t="s">
        <v>175</v>
      </c>
      <c r="B18" s="4"/>
      <c r="C18" s="4"/>
      <c r="D18" s="4"/>
      <c r="E18" s="18">
        <f>E17*G15</f>
        <v>1258.0167515120222</v>
      </c>
      <c r="F18" s="4"/>
      <c r="G18" s="4"/>
      <c r="H18" s="4"/>
    </row>
    <row r="19" spans="1:8" ht="15" customHeight="1">
      <c r="A19" s="3" t="s">
        <v>176</v>
      </c>
      <c r="B19" s="4"/>
      <c r="C19" s="4"/>
      <c r="D19" s="4"/>
      <c r="E19" s="18">
        <f>SUM(E16:G16)+E18</f>
        <v>1283.499699843479</v>
      </c>
      <c r="F19" s="4"/>
      <c r="G19" s="4"/>
      <c r="H19" s="4" t="s">
        <v>177</v>
      </c>
    </row>
    <row r="20" spans="1:8" ht="15" customHeight="1">
      <c r="A20" s="3" t="s">
        <v>300</v>
      </c>
      <c r="B20" s="4"/>
      <c r="C20" s="4"/>
      <c r="D20" s="4"/>
      <c r="E20" s="18">
        <f>'Balance Sheet'!D40-'Cash Flow'!E23</f>
        <v>230.56999999999988</v>
      </c>
      <c r="F20" s="4"/>
      <c r="G20" s="4"/>
      <c r="H20" s="4" t="s">
        <v>282</v>
      </c>
    </row>
    <row r="21" spans="1:8" ht="15" customHeight="1">
      <c r="A21" s="3" t="s">
        <v>178</v>
      </c>
      <c r="B21" s="4"/>
      <c r="C21" s="4"/>
      <c r="D21" s="4"/>
      <c r="E21" s="18">
        <f>E19-E20</f>
        <v>1052.9296998434791</v>
      </c>
      <c r="F21" s="4"/>
      <c r="G21" s="4"/>
      <c r="H21" s="4"/>
    </row>
    <row r="22" spans="1:8" ht="15" customHeight="1">
      <c r="A22" s="3" t="s">
        <v>4</v>
      </c>
      <c r="B22" s="4"/>
      <c r="C22" s="4"/>
      <c r="D22" s="4"/>
      <c r="E22" s="18">
        <f>Summary!B6</f>
        <v>6.4150999999999998</v>
      </c>
      <c r="F22" s="4"/>
      <c r="G22" s="4"/>
      <c r="H22" s="4" t="s">
        <v>179</v>
      </c>
    </row>
    <row r="23" spans="1:8" ht="15" customHeight="1">
      <c r="A23" s="21" t="s">
        <v>39</v>
      </c>
      <c r="B23" s="57"/>
      <c r="C23" s="57"/>
      <c r="D23" s="57"/>
      <c r="E23" s="78">
        <f>E21/E22</f>
        <v>164.13301427000033</v>
      </c>
      <c r="F23" s="5"/>
      <c r="G23" s="5"/>
      <c r="H23" s="5"/>
    </row>
    <row r="24" spans="1:8" ht="15" customHeight="1">
      <c r="A24" s="58"/>
      <c r="B24" s="58"/>
      <c r="C24" s="58"/>
      <c r="D24" s="58"/>
      <c r="E24" s="58"/>
      <c r="F24" s="58"/>
      <c r="G24" s="5"/>
      <c r="H24" s="5"/>
    </row>
    <row r="25" spans="1:8" ht="15" customHeight="1">
      <c r="A25" s="111" t="s">
        <v>289</v>
      </c>
      <c r="B25" s="22"/>
      <c r="C25" s="22"/>
      <c r="D25" s="22"/>
      <c r="E25" s="22"/>
      <c r="F25" s="22"/>
      <c r="G25" s="22"/>
      <c r="H25" s="22"/>
    </row>
    <row r="26" spans="1:8" ht="15" customHeight="1">
      <c r="A26" s="109" t="s">
        <v>180</v>
      </c>
      <c r="B26" s="112">
        <v>0.04</v>
      </c>
      <c r="C26" s="113">
        <v>4.4999999999999998E-2</v>
      </c>
      <c r="D26" s="112">
        <v>0.05</v>
      </c>
      <c r="E26" s="113">
        <v>5.5E-2</v>
      </c>
      <c r="F26" s="112">
        <v>0.06</v>
      </c>
      <c r="G26" s="110"/>
      <c r="H26" s="110"/>
    </row>
    <row r="27" spans="1:8" s="4" customFormat="1" ht="15" customHeight="1">
      <c r="A27" s="86">
        <v>8.5000000000000006E-2</v>
      </c>
      <c r="B27" s="18">
        <f t="shared" ref="B27:B35" si="0">(NPV($A27,E$14:G$14)+(G$14*(1+B$26)/($A27-B$26))/(1+$A27)^3-$E$20)/$E$22</f>
        <v>237.90941782438966</v>
      </c>
      <c r="C27" s="18">
        <f t="shared" ref="C27:C35" si="1">(NPV($A27,E$14:G$14)+(G$14*(1+C$26)/($A27-C$26))/(1+$A27)^3-$E$20)/$E$22</f>
        <v>273.02867075706706</v>
      </c>
      <c r="D27" s="18">
        <f t="shared" ref="D27:D35" si="2">(NPV($A27,E$14:G$14)+(G$14*(1+D$26)/($A27-D$26))/(1+$A27)^3-$E$20)/$E$22</f>
        <v>318.18199595622389</v>
      </c>
      <c r="E27" s="18">
        <f t="shared" ref="E27:E35" si="3">(NPV($A27,E$14:G$14)+(G$14*(1+E$26)/($A27-E$26))/(1+$A27)^3-$E$20)/$E$22</f>
        <v>378.38642955509954</v>
      </c>
      <c r="F27" s="18">
        <f t="shared" ref="F27:F35" si="4">(NPV($A27,E$14:G$14)+(G$14*(1+F$26)/($A27-F$26))/(1+$A27)^3-$E$20)/$E$22</f>
        <v>462.6726365935254</v>
      </c>
    </row>
    <row r="28" spans="1:8" s="4" customFormat="1" ht="15" customHeight="1">
      <c r="A28" s="86">
        <v>0.09</v>
      </c>
      <c r="B28" s="18">
        <f t="shared" si="0"/>
        <v>207.53162124187202</v>
      </c>
      <c r="C28" s="18">
        <f t="shared" si="1"/>
        <v>235.36985878663842</v>
      </c>
      <c r="D28" s="18">
        <f t="shared" si="2"/>
        <v>270.16765571759652</v>
      </c>
      <c r="E28" s="18">
        <f t="shared" si="3"/>
        <v>314.9076803431139</v>
      </c>
      <c r="F28" s="18">
        <f t="shared" si="4"/>
        <v>374.56104651047053</v>
      </c>
    </row>
    <row r="29" spans="1:8" ht="15" customHeight="1">
      <c r="A29" s="86">
        <v>9.5000000000000001E-2</v>
      </c>
      <c r="B29" s="18">
        <f t="shared" si="0"/>
        <v>182.71136328929089</v>
      </c>
      <c r="C29" s="18">
        <f t="shared" si="1"/>
        <v>205.28057124366538</v>
      </c>
      <c r="D29" s="18">
        <f t="shared" si="2"/>
        <v>232.86515874345648</v>
      </c>
      <c r="E29" s="18">
        <f t="shared" si="3"/>
        <v>267.34589311819531</v>
      </c>
      <c r="F29" s="18">
        <f t="shared" si="4"/>
        <v>311.67826588571666</v>
      </c>
      <c r="G29" s="4"/>
      <c r="H29" s="4"/>
    </row>
    <row r="30" spans="1:8" ht="15" customHeight="1">
      <c r="A30" s="86">
        <v>0.1</v>
      </c>
      <c r="B30" s="18">
        <f t="shared" si="0"/>
        <v>162.05871284700646</v>
      </c>
      <c r="C30" s="18">
        <f t="shared" si="1"/>
        <v>180.69579588247061</v>
      </c>
      <c r="D30" s="18">
        <f t="shared" si="2"/>
        <v>203.06029552502753</v>
      </c>
      <c r="E30" s="18">
        <f t="shared" si="3"/>
        <v>230.39468397704152</v>
      </c>
      <c r="F30" s="18">
        <f t="shared" si="4"/>
        <v>264.5626695420591</v>
      </c>
      <c r="G30" s="4"/>
      <c r="H30" s="4"/>
    </row>
    <row r="31" spans="1:8" ht="15" customHeight="1">
      <c r="A31" s="86">
        <v>0.105</v>
      </c>
      <c r="B31" s="18">
        <f t="shared" si="0"/>
        <v>144.6114209961581</v>
      </c>
      <c r="C31" s="18">
        <f t="shared" si="1"/>
        <v>160.23886988931864</v>
      </c>
      <c r="D31" s="18">
        <f t="shared" si="2"/>
        <v>178.70767312669017</v>
      </c>
      <c r="E31" s="18">
        <f t="shared" si="3"/>
        <v>200.87023701153601</v>
      </c>
      <c r="F31" s="18">
        <f t="shared" si="4"/>
        <v>227.95781509301426</v>
      </c>
      <c r="G31" s="4"/>
      <c r="H31" s="4"/>
    </row>
    <row r="32" spans="1:8" ht="15" customHeight="1">
      <c r="A32" s="86">
        <v>0.11</v>
      </c>
      <c r="B32" s="18">
        <f t="shared" si="0"/>
        <v>129.68217710290898</v>
      </c>
      <c r="C32" s="18">
        <f t="shared" si="1"/>
        <v>142.95672980719175</v>
      </c>
      <c r="D32" s="18">
        <f t="shared" si="2"/>
        <v>158.4437079621884</v>
      </c>
      <c r="E32" s="18">
        <f t="shared" si="3"/>
        <v>176.74650032718438</v>
      </c>
      <c r="F32" s="18">
        <f t="shared" si="4"/>
        <v>198.70985116517966</v>
      </c>
      <c r="G32" s="4"/>
      <c r="H32" s="4"/>
    </row>
    <row r="33" spans="1:8" ht="15" customHeight="1">
      <c r="A33" s="86">
        <v>0.115</v>
      </c>
      <c r="B33" s="18">
        <f t="shared" si="0"/>
        <v>116.76696247685958</v>
      </c>
      <c r="C33" s="18">
        <f t="shared" si="1"/>
        <v>128.16862578695006</v>
      </c>
      <c r="D33" s="18">
        <f t="shared" si="2"/>
        <v>141.32439114474684</v>
      </c>
      <c r="E33" s="18">
        <f t="shared" si="3"/>
        <v>156.67278406217636</v>
      </c>
      <c r="F33" s="18">
        <f t="shared" si="4"/>
        <v>174.81179387368402</v>
      </c>
      <c r="G33" s="4"/>
      <c r="H33" s="4"/>
    </row>
    <row r="34" spans="1:8" ht="15" customHeight="1">
      <c r="A34" s="86">
        <v>0.12</v>
      </c>
      <c r="B34" s="18">
        <f t="shared" si="0"/>
        <v>105.48777141466763</v>
      </c>
      <c r="C34" s="18">
        <f t="shared" si="1"/>
        <v>115.37535014561573</v>
      </c>
      <c r="D34" s="18">
        <f t="shared" si="2"/>
        <v>126.67544012384222</v>
      </c>
      <c r="E34" s="18">
        <f t="shared" si="3"/>
        <v>139.71400548333423</v>
      </c>
      <c r="F34" s="18">
        <f t="shared" si="4"/>
        <v>154.92566506940838</v>
      </c>
      <c r="G34" s="4"/>
      <c r="H34" s="4"/>
    </row>
    <row r="35" spans="1:8" ht="15" customHeight="1">
      <c r="A35" s="86">
        <v>0.125</v>
      </c>
      <c r="B35" s="18">
        <f t="shared" si="0"/>
        <v>95.555548352379887</v>
      </c>
      <c r="C35" s="18">
        <f t="shared" si="1"/>
        <v>104.2025052221673</v>
      </c>
      <c r="D35" s="18">
        <f t="shared" si="2"/>
        <v>114.0023896745931</v>
      </c>
      <c r="E35" s="18">
        <f t="shared" si="3"/>
        <v>125.20225762022253</v>
      </c>
      <c r="F35" s="18">
        <f t="shared" si="4"/>
        <v>138.12518217287194</v>
      </c>
      <c r="G35" s="4"/>
      <c r="H35" s="4"/>
    </row>
    <row r="36" spans="1:8" ht="15" customHeight="1">
      <c r="A36" s="3"/>
      <c r="B36" s="4"/>
      <c r="C36" s="4"/>
      <c r="D36" s="4"/>
      <c r="E36" s="4"/>
      <c r="F36" s="4"/>
      <c r="G36" s="4"/>
      <c r="H36" s="4"/>
    </row>
    <row r="37" spans="1:8" ht="15" customHeight="1">
      <c r="A37" s="111" t="s">
        <v>307</v>
      </c>
      <c r="B37" s="22"/>
      <c r="C37" s="22"/>
      <c r="D37" s="22"/>
      <c r="E37" s="22"/>
      <c r="F37" s="22"/>
      <c r="G37" s="22"/>
      <c r="H37" s="111"/>
    </row>
    <row r="38" spans="1:8" ht="15" customHeight="1">
      <c r="A38" s="109" t="s">
        <v>181</v>
      </c>
      <c r="B38" s="110" t="s">
        <v>182</v>
      </c>
      <c r="C38" s="110" t="s">
        <v>183</v>
      </c>
      <c r="D38" s="110" t="s">
        <v>184</v>
      </c>
      <c r="E38" s="110" t="s">
        <v>185</v>
      </c>
      <c r="F38" s="110" t="s">
        <v>17</v>
      </c>
      <c r="G38" s="110" t="s">
        <v>186</v>
      </c>
      <c r="H38" s="110" t="s">
        <v>14</v>
      </c>
    </row>
    <row r="39" spans="1:8" ht="15" customHeight="1">
      <c r="A39" s="3" t="s">
        <v>187</v>
      </c>
      <c r="B39" s="18">
        <f>Summary!B7</f>
        <v>8208.1204500000003</v>
      </c>
      <c r="C39" s="18">
        <f>Summary!B7/'Income Statement'!D27</f>
        <v>74.693970788970844</v>
      </c>
      <c r="D39" s="18">
        <f>(Summary!B7+'Balance Sheet'!D26+'Balance Sheet'!D27+'Balance Sheet'!D33-'Balance Sheet'!D13-'Cash Flow'!E23)/'Income Statement'!D19</f>
        <v>35.025486448346001</v>
      </c>
      <c r="E39" s="18">
        <f>'Income Statement'!D27/'Balance Sheet'!D24*100</f>
        <v>9.5590601866752447</v>
      </c>
      <c r="F39" s="18">
        <f>'Income Statement'!D20*100</f>
        <v>27.621351431912501</v>
      </c>
      <c r="G39" s="18">
        <f>'Income Statement'!D10*100</f>
        <v>15.647661499567555</v>
      </c>
      <c r="H39" s="4"/>
    </row>
    <row r="40" spans="1:8" ht="15" customHeight="1">
      <c r="A40" s="3" t="s">
        <v>188</v>
      </c>
      <c r="B40" s="59">
        <v>14018</v>
      </c>
      <c r="C40" s="59">
        <v>49.3</v>
      </c>
      <c r="D40" s="59">
        <v>30.8</v>
      </c>
      <c r="E40" s="59">
        <v>12.6</v>
      </c>
      <c r="F40" s="59">
        <v>36</v>
      </c>
      <c r="G40" s="4"/>
      <c r="H40" s="4" t="s">
        <v>189</v>
      </c>
    </row>
    <row r="41" spans="1:8" ht="15" customHeight="1">
      <c r="A41" s="3" t="s">
        <v>190</v>
      </c>
      <c r="B41" s="59">
        <v>244493</v>
      </c>
      <c r="C41" s="59">
        <v>82.1</v>
      </c>
      <c r="D41" s="59">
        <v>54.6</v>
      </c>
      <c r="E41" s="59">
        <v>16.5</v>
      </c>
      <c r="F41" s="59">
        <v>33</v>
      </c>
      <c r="G41" s="59">
        <v>12.82</v>
      </c>
      <c r="H41" s="4" t="s">
        <v>191</v>
      </c>
    </row>
    <row r="42" spans="1:8" ht="15" customHeight="1">
      <c r="A42" s="3" t="s">
        <v>192</v>
      </c>
      <c r="B42" s="59">
        <v>111168</v>
      </c>
      <c r="C42" s="59">
        <v>102</v>
      </c>
      <c r="D42" s="59">
        <v>54.4</v>
      </c>
      <c r="E42" s="59">
        <v>18.3</v>
      </c>
      <c r="F42" s="59">
        <v>26</v>
      </c>
      <c r="G42" s="59">
        <v>22.67</v>
      </c>
      <c r="H42" s="4" t="s">
        <v>193</v>
      </c>
    </row>
    <row r="43" spans="1:8" ht="15" customHeight="1">
      <c r="A43" s="3" t="s">
        <v>194</v>
      </c>
      <c r="B43" s="59">
        <v>4013</v>
      </c>
      <c r="C43" s="59">
        <v>54.6</v>
      </c>
      <c r="D43" s="59">
        <v>26</v>
      </c>
      <c r="E43" s="59">
        <v>9.98</v>
      </c>
      <c r="F43" s="59">
        <v>16</v>
      </c>
      <c r="G43" s="59">
        <v>17.72</v>
      </c>
      <c r="H43" s="4" t="s">
        <v>195</v>
      </c>
    </row>
    <row r="44" spans="1:8" ht="15" customHeight="1">
      <c r="A44" s="3" t="s">
        <v>196</v>
      </c>
      <c r="B44" s="59">
        <v>17797</v>
      </c>
      <c r="C44" s="59">
        <v>165</v>
      </c>
      <c r="D44" s="59">
        <v>52.1</v>
      </c>
      <c r="E44" s="59">
        <v>4.8899999999999997</v>
      </c>
      <c r="F44" s="59">
        <v>19</v>
      </c>
      <c r="G44" s="59">
        <v>-13.03</v>
      </c>
      <c r="H44" s="4" t="s">
        <v>197</v>
      </c>
    </row>
    <row r="45" spans="1:8" ht="15" customHeight="1">
      <c r="A45" s="3" t="s">
        <v>198</v>
      </c>
      <c r="B45" s="18">
        <f t="shared" ref="B45:G45" si="5">MEDIAN(B40:B44)</f>
        <v>17797</v>
      </c>
      <c r="C45" s="18">
        <f t="shared" si="5"/>
        <v>82.1</v>
      </c>
      <c r="D45" s="18">
        <f t="shared" si="5"/>
        <v>52.1</v>
      </c>
      <c r="E45" s="18">
        <f t="shared" si="5"/>
        <v>12.6</v>
      </c>
      <c r="F45" s="18">
        <f t="shared" si="5"/>
        <v>26</v>
      </c>
      <c r="G45" s="18">
        <f t="shared" si="5"/>
        <v>15.27</v>
      </c>
      <c r="H45" s="4"/>
    </row>
    <row r="46" spans="1:8" ht="15" customHeight="1">
      <c r="A46" s="3" t="s">
        <v>199</v>
      </c>
      <c r="B46" s="18">
        <f t="shared" ref="B46:G46" si="6">MEDIAN(B40:B43)</f>
        <v>62593</v>
      </c>
      <c r="C46" s="18">
        <f t="shared" si="6"/>
        <v>68.349999999999994</v>
      </c>
      <c r="D46" s="18">
        <f t="shared" si="6"/>
        <v>42.6</v>
      </c>
      <c r="E46" s="18">
        <f t="shared" si="6"/>
        <v>14.55</v>
      </c>
      <c r="F46" s="18">
        <f t="shared" si="6"/>
        <v>29.5</v>
      </c>
      <c r="G46" s="18">
        <f t="shared" si="6"/>
        <v>17.72</v>
      </c>
      <c r="H46" s="4" t="s">
        <v>312</v>
      </c>
    </row>
    <row r="47" spans="1:8" ht="15" customHeight="1">
      <c r="A47" s="111" t="s">
        <v>290</v>
      </c>
      <c r="B47" s="22"/>
      <c r="C47" s="22"/>
      <c r="D47" s="22"/>
      <c r="E47" s="22"/>
      <c r="F47" s="22"/>
      <c r="G47" s="22"/>
      <c r="H47" s="111"/>
    </row>
    <row r="48" spans="1:8" ht="15" customHeight="1">
      <c r="A48" s="3" t="s">
        <v>200</v>
      </c>
      <c r="B48" s="18">
        <f>C46</f>
        <v>68.349999999999994</v>
      </c>
      <c r="C48" s="4"/>
      <c r="D48" s="4"/>
      <c r="E48" s="4"/>
      <c r="F48" s="4"/>
      <c r="G48" s="4"/>
      <c r="H48" s="4"/>
    </row>
    <row r="49" spans="1:8" ht="15" customHeight="1">
      <c r="A49" s="3" t="s">
        <v>201</v>
      </c>
      <c r="B49" s="18">
        <f>B48*'Income Statement'!D27</f>
        <v>7510.9814999999944</v>
      </c>
      <c r="C49" s="4"/>
      <c r="D49" s="4"/>
      <c r="E49" s="4"/>
      <c r="F49" s="4"/>
      <c r="G49" s="4"/>
      <c r="H49" s="4"/>
    </row>
    <row r="50" spans="1:8" ht="15" customHeight="1">
      <c r="A50" s="3" t="s">
        <v>202</v>
      </c>
      <c r="B50" s="18">
        <f>B49/Summary!B6</f>
        <v>1170.828436033732</v>
      </c>
      <c r="C50" s="4"/>
      <c r="D50" s="4"/>
      <c r="E50" s="4"/>
      <c r="F50" s="4"/>
      <c r="G50" s="4"/>
      <c r="H50" s="4"/>
    </row>
    <row r="51" spans="1:8" ht="15" customHeight="1">
      <c r="A51" s="3" t="s">
        <v>203</v>
      </c>
      <c r="B51" s="18">
        <f>D46</f>
        <v>42.6</v>
      </c>
      <c r="C51" s="4"/>
      <c r="D51" s="4"/>
      <c r="E51" s="4"/>
      <c r="F51" s="4"/>
      <c r="G51" s="4"/>
      <c r="H51" s="4"/>
    </row>
    <row r="52" spans="1:8" ht="15" customHeight="1">
      <c r="A52" s="3" t="s">
        <v>204</v>
      </c>
      <c r="B52" s="18">
        <f>B51*'Income Statement'!D19</f>
        <v>10263.617999999999</v>
      </c>
      <c r="C52" s="4"/>
      <c r="D52" s="4"/>
      <c r="E52" s="4"/>
      <c r="F52" s="4"/>
      <c r="G52" s="4"/>
      <c r="H52" s="4"/>
    </row>
    <row r="53" spans="1:8" ht="15" customHeight="1">
      <c r="A53" s="3" t="s">
        <v>205</v>
      </c>
      <c r="B53" s="18">
        <f>B52-('Balance Sheet'!D26+'Balance Sheet'!D27+'Balance Sheet'!D33-'Balance Sheet'!D13-'Cash Flow'!E12)</f>
        <v>10132.748</v>
      </c>
      <c r="C53" s="4"/>
      <c r="D53" s="4"/>
      <c r="E53" s="4"/>
      <c r="F53" s="4"/>
      <c r="G53" s="4"/>
      <c r="H53" s="4"/>
    </row>
    <row r="54" spans="1:8" ht="15" customHeight="1">
      <c r="A54" s="3" t="s">
        <v>202</v>
      </c>
      <c r="B54" s="18">
        <f>B53/Summary!B6</f>
        <v>1579.515206310112</v>
      </c>
      <c r="C54" s="4"/>
      <c r="D54" s="4"/>
      <c r="E54" s="4"/>
      <c r="F54" s="4"/>
      <c r="G54" s="4"/>
      <c r="H54" s="4"/>
    </row>
  </sheetData>
  <pageMargins left="0.7" right="0.7" top="0.75" bottom="0.75" header="0.511811023622047" footer="0.511811023622047"/>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6"/>
  <sheetViews>
    <sheetView workbookViewId="0">
      <selection activeCell="A14" sqref="A14"/>
    </sheetView>
  </sheetViews>
  <sheetFormatPr defaultRowHeight="14.4"/>
  <cols>
    <col min="1" max="1" width="88" style="2" bestFit="1" customWidth="1"/>
    <col min="2" max="4" width="14" style="2" customWidth="1"/>
    <col min="5" max="5" width="150" style="2" customWidth="1"/>
    <col min="6" max="16384" width="8.88671875" style="2"/>
  </cols>
  <sheetData>
    <row r="1" spans="1:5">
      <c r="A1" s="90" t="s">
        <v>321</v>
      </c>
    </row>
    <row r="2" spans="1:5">
      <c r="A2" s="3" t="s">
        <v>322</v>
      </c>
    </row>
    <row r="4" spans="1:5">
      <c r="A4" s="109" t="s">
        <v>7</v>
      </c>
      <c r="B4" s="110" t="s">
        <v>35</v>
      </c>
      <c r="C4" s="110" t="s">
        <v>36</v>
      </c>
      <c r="D4" s="110" t="s">
        <v>37</v>
      </c>
      <c r="E4" s="109" t="s">
        <v>162</v>
      </c>
    </row>
    <row r="5" spans="1:5">
      <c r="A5" s="111" t="s">
        <v>323</v>
      </c>
      <c r="B5" s="22"/>
      <c r="C5" s="22"/>
      <c r="D5" s="22"/>
      <c r="E5" s="111"/>
    </row>
    <row r="6" spans="1:5">
      <c r="A6" s="3" t="s">
        <v>324</v>
      </c>
      <c r="B6" s="9">
        <v>0.05</v>
      </c>
      <c r="C6" s="7">
        <f>('Income Statement'!G3/'Income Statement'!D3)^(1/3)-1</f>
        <v>8.0000000000000071E-2</v>
      </c>
      <c r="D6" s="9">
        <v>0.1</v>
      </c>
      <c r="E6" s="3" t="s">
        <v>325</v>
      </c>
    </row>
    <row r="7" spans="1:5">
      <c r="A7" s="3" t="s">
        <v>326</v>
      </c>
      <c r="B7" s="9">
        <v>0.2</v>
      </c>
      <c r="C7" s="7">
        <f>'Income Statement'!G39</f>
        <v>0.66949999999999998</v>
      </c>
      <c r="D7" s="9">
        <v>0.85</v>
      </c>
      <c r="E7" s="3" t="s">
        <v>327</v>
      </c>
    </row>
    <row r="8" spans="1:5">
      <c r="A8" s="3" t="s">
        <v>328</v>
      </c>
      <c r="B8" s="9">
        <v>0.4</v>
      </c>
      <c r="C8" s="7">
        <f>'Income Statement'!G48</f>
        <v>0.7</v>
      </c>
      <c r="D8" s="9">
        <v>0.9</v>
      </c>
      <c r="E8" s="3" t="s">
        <v>329</v>
      </c>
    </row>
    <row r="9" spans="1:5">
      <c r="A9" s="3" t="s">
        <v>330</v>
      </c>
      <c r="B9" s="9">
        <v>0.26</v>
      </c>
      <c r="C9" s="7">
        <f>'Income Statement'!G19/'Income Statement'!G9</f>
        <v>0.29373836345970461</v>
      </c>
      <c r="D9" s="9">
        <v>0.32</v>
      </c>
      <c r="E9" s="3" t="s">
        <v>331</v>
      </c>
    </row>
    <row r="11" spans="1:5">
      <c r="A11" s="111" t="s">
        <v>332</v>
      </c>
      <c r="B11" s="22"/>
      <c r="C11" s="22"/>
      <c r="D11" s="22"/>
      <c r="E11" s="111"/>
    </row>
    <row r="12" spans="1:5">
      <c r="A12" s="3" t="s">
        <v>333</v>
      </c>
      <c r="B12" s="18">
        <f>'Income Statement'!$D$3*(1+B6)^3</f>
        <v>966.62845125000013</v>
      </c>
      <c r="C12" s="18">
        <f>'Income Statement'!$D$3*(1+C6)^3</f>
        <v>1051.8721171200002</v>
      </c>
      <c r="D12" s="18">
        <f>'Income Statement'!$D$3*(1+D6)^3</f>
        <v>1111.3983100000003</v>
      </c>
      <c r="E12" s="3" t="s">
        <v>334</v>
      </c>
    </row>
    <row r="13" spans="1:5">
      <c r="A13" s="3" t="s">
        <v>46</v>
      </c>
      <c r="B13" s="18">
        <f>'Income Statement'!$G$38*B7*'Income Statement'!$B$43/10^7</f>
        <v>88</v>
      </c>
      <c r="C13" s="18">
        <f>'Income Statement'!$G$38*C7*'Income Statement'!$B$43/10^7</f>
        <v>294.58</v>
      </c>
      <c r="D13" s="18">
        <f>'Income Statement'!$G$38*D7*'Income Statement'!$B$43/10^7</f>
        <v>374</v>
      </c>
      <c r="E13" s="3" t="s">
        <v>335</v>
      </c>
    </row>
    <row r="14" spans="1:5">
      <c r="A14" s="3" t="s">
        <v>48</v>
      </c>
      <c r="B14" s="18">
        <f>'Income Statement'!$G$47*B8*'Income Statement'!$G$49</f>
        <v>160</v>
      </c>
      <c r="C14" s="18">
        <f>'Income Statement'!$G$47*C8*'Income Statement'!$G$49</f>
        <v>280</v>
      </c>
      <c r="D14" s="18">
        <f>'Income Statement'!$G$47*D8*'Income Statement'!$G$49</f>
        <v>360</v>
      </c>
      <c r="E14" s="3" t="s">
        <v>336</v>
      </c>
    </row>
    <row r="15" spans="1:5">
      <c r="A15" s="10" t="s">
        <v>15</v>
      </c>
      <c r="B15" s="11">
        <f>SUM(B12:B14)</f>
        <v>1214.6284512500001</v>
      </c>
      <c r="C15" s="11">
        <f>SUM(C12:C14)</f>
        <v>1626.4521171200001</v>
      </c>
      <c r="D15" s="11">
        <f>SUM(D12:D14)</f>
        <v>1845.3983100000003</v>
      </c>
    </row>
    <row r="16" spans="1:5">
      <c r="A16" s="3" t="s">
        <v>337</v>
      </c>
      <c r="B16" s="7">
        <f>(B15/'Income Statement'!$D$9)^(1/3)-1</f>
        <v>0.11801999777078254</v>
      </c>
      <c r="C16" s="7">
        <f>(C15/'Income Statement'!$D$9)^(1/3)-1</f>
        <v>0.23229735376743199</v>
      </c>
      <c r="D16" s="7">
        <f>(D15/'Income Statement'!$D$9)^(1/3)-1</f>
        <v>0.28528210634248596</v>
      </c>
    </row>
    <row r="17" spans="1:5">
      <c r="A17" s="3" t="s">
        <v>16</v>
      </c>
      <c r="B17" s="18">
        <f>B15*B9</f>
        <v>315.80339732500005</v>
      </c>
      <c r="C17" s="18">
        <f>C15*C9</f>
        <v>477.75138312840068</v>
      </c>
      <c r="D17" s="18">
        <f>D15*D9</f>
        <v>590.52745920000007</v>
      </c>
    </row>
    <row r="18" spans="1:5">
      <c r="A18" s="3" t="s">
        <v>338</v>
      </c>
      <c r="B18" s="18">
        <f>'Income Statement'!$G$21</f>
        <v>119.32489352406085</v>
      </c>
      <c r="C18" s="18">
        <f>'Income Statement'!$G$21</f>
        <v>119.32489352406085</v>
      </c>
      <c r="D18" s="18">
        <f>'Income Statement'!$G$21</f>
        <v>119.32489352406085</v>
      </c>
      <c r="E18" s="3" t="s">
        <v>339</v>
      </c>
    </row>
    <row r="19" spans="1:5">
      <c r="A19" s="3" t="s">
        <v>340</v>
      </c>
      <c r="B19" s="18">
        <f>'Income Statement'!$G$23</f>
        <v>22.971</v>
      </c>
      <c r="C19" s="18">
        <f>'Income Statement'!$G$23</f>
        <v>22.971</v>
      </c>
      <c r="D19" s="18">
        <f>'Income Statement'!$G$23</f>
        <v>22.971</v>
      </c>
      <c r="E19" s="3" t="s">
        <v>341</v>
      </c>
    </row>
    <row r="20" spans="1:5">
      <c r="A20" s="3" t="s">
        <v>66</v>
      </c>
      <c r="B20" s="18">
        <f>B17-B18-B19</f>
        <v>173.50750380093919</v>
      </c>
      <c r="C20" s="18">
        <f>C17-C18-C19</f>
        <v>335.45548960433985</v>
      </c>
      <c r="D20" s="18">
        <f>D17-D18-D19</f>
        <v>448.23156567593924</v>
      </c>
    </row>
    <row r="21" spans="1:5">
      <c r="A21" s="3" t="s">
        <v>67</v>
      </c>
      <c r="B21" s="18">
        <f>B20*Summary!$B$8</f>
        <v>43.668368556620379</v>
      </c>
      <c r="C21" s="18">
        <f>C20*Summary!$B$8</f>
        <v>84.427437623620264</v>
      </c>
      <c r="D21" s="18">
        <f>D20*Summary!$B$8</f>
        <v>112.81092044932039</v>
      </c>
      <c r="E21" s="3"/>
    </row>
    <row r="22" spans="1:5">
      <c r="A22" s="10" t="s">
        <v>342</v>
      </c>
      <c r="B22" s="11">
        <f>B20-B21</f>
        <v>129.83913524431881</v>
      </c>
      <c r="C22" s="11">
        <f>C20-C21</f>
        <v>251.02805198071957</v>
      </c>
      <c r="D22" s="11">
        <f>D20-D21</f>
        <v>335.42064522661883</v>
      </c>
      <c r="E22" s="3" t="s">
        <v>343</v>
      </c>
    </row>
    <row r="23" spans="1:5">
      <c r="A23" s="3" t="s">
        <v>344</v>
      </c>
      <c r="B23" s="7">
        <f>B22/B15</f>
        <v>0.10689617480201338</v>
      </c>
      <c r="C23" s="7">
        <f>C22/C15</f>
        <v>0.15434088058197573</v>
      </c>
      <c r="D23" s="7">
        <f>D22/D15</f>
        <v>0.18176056811638611</v>
      </c>
    </row>
    <row r="25" spans="1:5">
      <c r="A25" s="3"/>
      <c r="C25" s="18">
        <f>C22-'Income Statement'!G27</f>
        <v>0</v>
      </c>
    </row>
    <row r="26" spans="1:5">
      <c r="A26"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6E47B-F2CC-41A6-8A09-32270DBC13CB}">
  <dimension ref="A1:AI1438"/>
  <sheetViews>
    <sheetView zoomScale="73" workbookViewId="0">
      <selection activeCell="B30" sqref="B30"/>
    </sheetView>
  </sheetViews>
  <sheetFormatPr defaultRowHeight="13.8"/>
  <cols>
    <col min="1" max="1" width="29.21875" style="31" bestFit="1" customWidth="1"/>
    <col min="2" max="2" width="8.88671875" style="31" customWidth="1"/>
    <col min="3" max="3" width="19.6640625" style="31" bestFit="1" customWidth="1"/>
    <col min="4" max="4" width="15.21875" style="31" bestFit="1" customWidth="1"/>
    <col min="5" max="5" width="12.109375" style="31" bestFit="1" customWidth="1"/>
    <col min="6" max="6" width="8.88671875" style="31"/>
    <col min="7" max="7" width="19.44140625" style="31" bestFit="1" customWidth="1"/>
    <col min="8" max="8" width="9.21875" style="31" bestFit="1" customWidth="1"/>
    <col min="9" max="10" width="8.88671875" style="31"/>
    <col min="11" max="11" width="11.21875" style="31" bestFit="1" customWidth="1"/>
    <col min="12" max="13" width="8.88671875" style="31"/>
    <col min="14" max="14" width="12.5546875" style="31" bestFit="1" customWidth="1"/>
    <col min="15" max="15" width="14" style="31" bestFit="1" customWidth="1"/>
    <col min="16" max="16" width="8.88671875" style="31"/>
    <col min="17" max="17" width="20.44140625" style="31" bestFit="1" customWidth="1"/>
    <col min="18" max="18" width="10.33203125" style="31" customWidth="1"/>
    <col min="19" max="19" width="16.21875" style="31" bestFit="1" customWidth="1"/>
    <col min="20" max="20" width="11.21875" style="31" bestFit="1" customWidth="1"/>
    <col min="21" max="21" width="20.44140625" style="31" bestFit="1" customWidth="1"/>
    <col min="22" max="22" width="12" style="31" customWidth="1"/>
    <col min="23" max="23" width="16.21875" style="31" bestFit="1" customWidth="1"/>
    <col min="24" max="24" width="11.21875" style="31" bestFit="1" customWidth="1"/>
    <col min="25" max="25" width="20.44140625" style="31" bestFit="1" customWidth="1"/>
    <col min="26" max="26" width="11.44140625" style="31" customWidth="1"/>
    <col min="27" max="27" width="16.21875" style="31" bestFit="1" customWidth="1"/>
    <col min="28" max="28" width="10.21875" style="31" bestFit="1" customWidth="1"/>
    <col min="29" max="29" width="20.44140625" style="31" bestFit="1" customWidth="1"/>
    <col min="30" max="30" width="14" style="31" customWidth="1"/>
    <col min="31" max="31" width="16.21875" style="31" bestFit="1" customWidth="1"/>
    <col min="32" max="32" width="10.21875" style="31" bestFit="1" customWidth="1"/>
    <col min="33" max="16384" width="8.88671875" style="31"/>
  </cols>
  <sheetData>
    <row r="1" spans="1:35">
      <c r="A1" s="115" t="s">
        <v>270</v>
      </c>
      <c r="B1" s="115"/>
      <c r="J1" s="32"/>
      <c r="K1" s="32"/>
      <c r="L1" s="32"/>
      <c r="M1" s="32"/>
      <c r="N1" s="32"/>
      <c r="O1" s="32"/>
    </row>
    <row r="2" spans="1:35" s="52" customFormat="1" ht="14.4">
      <c r="A2" s="118" t="s">
        <v>7</v>
      </c>
      <c r="B2" s="118"/>
      <c r="C2" s="31"/>
      <c r="D2" s="31"/>
      <c r="E2" s="31"/>
      <c r="F2" s="31"/>
      <c r="G2" s="31"/>
      <c r="H2" s="31"/>
      <c r="I2" s="31"/>
      <c r="J2" s="31"/>
      <c r="K2" s="13" t="s">
        <v>271</v>
      </c>
      <c r="L2" s="13" t="s">
        <v>272</v>
      </c>
      <c r="M2" s="13" t="s">
        <v>273</v>
      </c>
      <c r="N2" s="31"/>
      <c r="O2" s="49" t="s">
        <v>188</v>
      </c>
      <c r="P2" s="49" t="s">
        <v>275</v>
      </c>
      <c r="Q2" s="50"/>
      <c r="R2" s="50"/>
      <c r="S2" s="49" t="s">
        <v>317</v>
      </c>
      <c r="T2" s="49" t="s">
        <v>275</v>
      </c>
      <c r="U2" s="50"/>
      <c r="V2" s="50"/>
      <c r="W2" s="49" t="s">
        <v>192</v>
      </c>
      <c r="X2" s="49" t="s">
        <v>275</v>
      </c>
      <c r="Y2" s="50"/>
      <c r="Z2" s="50"/>
      <c r="AA2" s="49" t="s">
        <v>194</v>
      </c>
      <c r="AB2" s="49" t="s">
        <v>275</v>
      </c>
      <c r="AC2" s="51"/>
      <c r="AD2" s="51"/>
      <c r="AE2" s="51"/>
      <c r="AF2" s="51"/>
      <c r="AG2" s="51"/>
      <c r="AH2" s="51"/>
      <c r="AI2" s="51"/>
    </row>
    <row r="3" spans="1:35" ht="14.4">
      <c r="A3" s="31" t="s">
        <v>252</v>
      </c>
      <c r="B3" s="60">
        <v>7.3819999999999997E-2</v>
      </c>
      <c r="K3" s="102">
        <v>44197</v>
      </c>
      <c r="L3" s="103">
        <v>11574.84960938</v>
      </c>
      <c r="M3" s="30"/>
      <c r="O3" s="104"/>
      <c r="P3" s="43"/>
      <c r="Q3" s="43"/>
      <c r="R3" s="43"/>
      <c r="S3" s="104"/>
      <c r="T3" s="43"/>
      <c r="U3" s="43"/>
      <c r="V3" s="43"/>
      <c r="W3" s="104"/>
      <c r="X3" s="43"/>
      <c r="Y3" s="43"/>
      <c r="Z3" s="43"/>
      <c r="AA3" s="104"/>
      <c r="AB3" s="42"/>
      <c r="AC3" s="42"/>
      <c r="AD3" s="42"/>
      <c r="AE3" s="42"/>
      <c r="AF3" s="42"/>
      <c r="AG3" s="42"/>
      <c r="AH3" s="42"/>
      <c r="AI3" s="42"/>
    </row>
    <row r="4" spans="1:35" ht="14.4">
      <c r="A4" s="31" t="s">
        <v>253</v>
      </c>
      <c r="B4" s="60">
        <v>1.7500000000000002E-2</v>
      </c>
      <c r="K4" s="102">
        <v>44200</v>
      </c>
      <c r="L4" s="103">
        <v>11691.799804689999</v>
      </c>
      <c r="M4" s="100">
        <f>L4/L3-1</f>
        <v>1.0103819855700413E-2</v>
      </c>
      <c r="O4" s="104" t="s">
        <v>278</v>
      </c>
      <c r="P4" s="44"/>
      <c r="Q4" s="45" t="s">
        <v>276</v>
      </c>
      <c r="R4" s="46">
        <f>SLOPE(P655:P1438,$M$655:$M$1438)</f>
        <v>0.82461044292409214</v>
      </c>
      <c r="S4" s="104" t="s">
        <v>278</v>
      </c>
      <c r="T4" s="44"/>
      <c r="U4" s="45" t="s">
        <v>276</v>
      </c>
      <c r="V4" s="46">
        <f>SLOPE(T655:T1438,$M$655:$M$1438)</f>
        <v>0.69586050959371726</v>
      </c>
      <c r="W4" s="104" t="s">
        <v>278</v>
      </c>
      <c r="X4" s="44"/>
      <c r="Y4" s="45" t="s">
        <v>276</v>
      </c>
      <c r="Z4" s="46">
        <f>SLOPE(X655:X1438,$M$655:$M$1438)</f>
        <v>1.129357804219095</v>
      </c>
      <c r="AA4" s="104" t="s">
        <v>278</v>
      </c>
      <c r="AB4" s="44"/>
      <c r="AC4" s="45" t="s">
        <v>276</v>
      </c>
      <c r="AD4" s="46">
        <f>SLOPE(AB655:AB1438,$M$655:$M$1438)</f>
        <v>0.8795376121147116</v>
      </c>
      <c r="AE4" s="42"/>
      <c r="AF4" s="116" t="s">
        <v>308</v>
      </c>
      <c r="AG4" s="116"/>
      <c r="AH4" s="116"/>
      <c r="AI4" s="116"/>
    </row>
    <row r="5" spans="1:35" ht="14.4">
      <c r="A5" s="32" t="s">
        <v>254</v>
      </c>
      <c r="B5" s="79">
        <f>B3-B4</f>
        <v>5.6319999999999995E-2</v>
      </c>
      <c r="K5" s="102">
        <v>44201</v>
      </c>
      <c r="L5" s="103">
        <v>11767</v>
      </c>
      <c r="M5" s="100">
        <f t="shared" ref="M5:M20" si="0">L5/L4-1</f>
        <v>6.4318750377367895E-3</v>
      </c>
      <c r="O5" s="104" t="s">
        <v>279</v>
      </c>
      <c r="P5" s="44"/>
      <c r="Q5" s="47" t="s">
        <v>292</v>
      </c>
      <c r="R5" s="87">
        <v>0</v>
      </c>
      <c r="S5" s="104" t="s">
        <v>279</v>
      </c>
      <c r="T5" s="44"/>
      <c r="U5" s="47" t="s">
        <v>292</v>
      </c>
      <c r="V5" s="87">
        <v>0</v>
      </c>
      <c r="W5" s="104" t="s">
        <v>279</v>
      </c>
      <c r="X5" s="44"/>
      <c r="Y5" s="47" t="s">
        <v>292</v>
      </c>
      <c r="Z5" s="87">
        <v>6.9000000000000006E-2</v>
      </c>
      <c r="AA5" s="104" t="s">
        <v>279</v>
      </c>
      <c r="AB5" s="44"/>
      <c r="AC5" s="47" t="s">
        <v>292</v>
      </c>
      <c r="AD5" s="87">
        <v>0.11600000000000001</v>
      </c>
      <c r="AE5" s="42"/>
      <c r="AF5" s="117">
        <f>AVERAGE(R7,V7,Z7,AD7)</f>
        <v>0.85091646389280562</v>
      </c>
      <c r="AG5" s="117"/>
      <c r="AH5" s="117"/>
      <c r="AI5" s="117"/>
    </row>
    <row r="6" spans="1:35" ht="14.4">
      <c r="K6" s="102">
        <v>44202</v>
      </c>
      <c r="L6" s="103">
        <v>11737.90039063</v>
      </c>
      <c r="M6" s="100">
        <f t="shared" si="0"/>
        <v>-2.4729845644598791E-3</v>
      </c>
      <c r="O6" s="104"/>
      <c r="P6" s="44"/>
      <c r="Q6" s="47" t="s">
        <v>261</v>
      </c>
      <c r="R6" s="47">
        <f>Summary!B8</f>
        <v>0.25168000000000001</v>
      </c>
      <c r="S6" s="104"/>
      <c r="T6" s="44"/>
      <c r="U6" s="47" t="s">
        <v>261</v>
      </c>
      <c r="V6" s="47">
        <f>Summary!B8</f>
        <v>0.25168000000000001</v>
      </c>
      <c r="W6" s="104"/>
      <c r="X6" s="44"/>
      <c r="Y6" s="47" t="s">
        <v>261</v>
      </c>
      <c r="Z6" s="47">
        <f>Summary!B8</f>
        <v>0.25168000000000001</v>
      </c>
      <c r="AA6" s="104"/>
      <c r="AB6" s="44"/>
      <c r="AC6" s="47" t="s">
        <v>261</v>
      </c>
      <c r="AD6" s="47">
        <f>Summary!B8</f>
        <v>0.25168000000000001</v>
      </c>
      <c r="AE6" s="42"/>
      <c r="AF6" s="42"/>
      <c r="AG6" s="42"/>
      <c r="AH6" s="42"/>
      <c r="AI6" s="42"/>
    </row>
    <row r="7" spans="1:35" ht="14.4">
      <c r="A7" s="31" t="s">
        <v>255</v>
      </c>
      <c r="B7" s="60">
        <v>4.2000000000000003E-2</v>
      </c>
      <c r="D7" s="114" t="s">
        <v>266</v>
      </c>
      <c r="E7" s="114"/>
      <c r="G7" s="61" t="s">
        <v>296</v>
      </c>
      <c r="H7" s="88">
        <v>5.1299999999999998E-2</v>
      </c>
      <c r="K7" s="102">
        <v>44203</v>
      </c>
      <c r="L7" s="103">
        <v>11766.09960938</v>
      </c>
      <c r="M7" s="100">
        <f t="shared" si="0"/>
        <v>2.4024073992408024E-3</v>
      </c>
      <c r="O7" s="104"/>
      <c r="P7" s="44"/>
      <c r="Q7" s="47" t="s">
        <v>277</v>
      </c>
      <c r="R7" s="48">
        <f>R4/(1+(1-R6)*R5)</f>
        <v>0.82461044292409214</v>
      </c>
      <c r="S7" s="104"/>
      <c r="T7" s="44"/>
      <c r="U7" s="47" t="s">
        <v>277</v>
      </c>
      <c r="V7" s="48">
        <f>V4/(1+(1-V6)*V5)</f>
        <v>0.69586050959371726</v>
      </c>
      <c r="W7" s="104"/>
      <c r="X7" s="44"/>
      <c r="Y7" s="47" t="s">
        <v>277</v>
      </c>
      <c r="Z7" s="48">
        <f>Z4/(1+(1-Z6)*Z5)</f>
        <v>1.0739075745996127</v>
      </c>
      <c r="AA7" s="104"/>
      <c r="AB7" s="44"/>
      <c r="AC7" s="47" t="s">
        <v>277</v>
      </c>
      <c r="AD7" s="48">
        <f>AD4/(1+(1-AD6)*AD5)</f>
        <v>0.80928732845380014</v>
      </c>
      <c r="AE7" s="42"/>
      <c r="AF7" s="42"/>
      <c r="AG7" s="42"/>
      <c r="AH7" s="42"/>
      <c r="AI7" s="42"/>
    </row>
    <row r="8" spans="1:35" ht="14.4">
      <c r="A8" s="31" t="s">
        <v>257</v>
      </c>
      <c r="B8" s="64">
        <f>B4</f>
        <v>1.7500000000000002E-2</v>
      </c>
      <c r="D8" s="31" t="s">
        <v>267</v>
      </c>
      <c r="E8" s="89">
        <v>0.3</v>
      </c>
      <c r="G8" s="61" t="s">
        <v>297</v>
      </c>
      <c r="H8" s="88">
        <v>4.3999999999999997E-2</v>
      </c>
      <c r="K8" s="102">
        <v>44204</v>
      </c>
      <c r="L8" s="103">
        <v>11925.59960938</v>
      </c>
      <c r="M8" s="100">
        <f t="shared" si="0"/>
        <v>1.3555894076644259E-2</v>
      </c>
      <c r="O8" s="104"/>
      <c r="P8" s="44"/>
      <c r="Q8" s="44"/>
      <c r="R8" s="44"/>
      <c r="S8" s="104"/>
      <c r="T8" s="44"/>
      <c r="U8" s="44"/>
      <c r="V8" s="44"/>
      <c r="W8" s="104"/>
      <c r="X8" s="44"/>
      <c r="Y8" s="44"/>
      <c r="Z8" s="44"/>
      <c r="AA8" s="104"/>
      <c r="AB8" s="44"/>
      <c r="AC8" s="42"/>
      <c r="AD8" s="42"/>
      <c r="AE8" s="42"/>
      <c r="AF8" s="42"/>
      <c r="AG8" s="42"/>
      <c r="AH8" s="42"/>
      <c r="AI8" s="42"/>
    </row>
    <row r="9" spans="1:35" ht="14.4">
      <c r="A9" s="31" t="s">
        <v>256</v>
      </c>
      <c r="B9" s="34">
        <f>B8*B10</f>
        <v>2.7203750000000002E-2</v>
      </c>
      <c r="D9" s="31" t="s">
        <v>268</v>
      </c>
      <c r="E9" s="80">
        <f>1-E8</f>
        <v>0.7</v>
      </c>
      <c r="G9" s="61" t="s">
        <v>298</v>
      </c>
      <c r="H9" s="88">
        <v>8.0399999999999999E-2</v>
      </c>
      <c r="K9" s="102">
        <v>44207</v>
      </c>
      <c r="L9" s="103">
        <v>12006.5</v>
      </c>
      <c r="M9" s="100">
        <f t="shared" si="0"/>
        <v>6.7837587433647872E-3</v>
      </c>
      <c r="O9" s="104"/>
      <c r="P9" s="44"/>
      <c r="Q9" s="44"/>
      <c r="R9" s="44"/>
      <c r="S9" s="104"/>
      <c r="T9" s="44"/>
      <c r="U9" s="44"/>
      <c r="V9" s="44"/>
      <c r="W9" s="104"/>
      <c r="X9" s="44"/>
      <c r="Y9" s="44"/>
      <c r="Z9" s="44"/>
      <c r="AA9" s="104"/>
      <c r="AB9" s="44"/>
      <c r="AC9" s="42"/>
      <c r="AD9" s="42"/>
      <c r="AE9" s="42"/>
      <c r="AF9" s="42"/>
      <c r="AG9" s="42"/>
      <c r="AH9" s="42"/>
      <c r="AI9" s="42"/>
    </row>
    <row r="10" spans="1:35" ht="14.4">
      <c r="A10" s="31" t="s">
        <v>301</v>
      </c>
      <c r="B10" s="62">
        <v>1.5545</v>
      </c>
      <c r="G10" s="32" t="s">
        <v>309</v>
      </c>
      <c r="H10" s="39">
        <f>AVERAGE(H7:H9)</f>
        <v>5.8566666666666663E-2</v>
      </c>
      <c r="K10" s="102">
        <v>44208</v>
      </c>
      <c r="L10" s="103">
        <v>12058.34960938</v>
      </c>
      <c r="M10" s="100">
        <f t="shared" si="0"/>
        <v>4.3184616149585242E-3</v>
      </c>
      <c r="O10" s="104"/>
      <c r="P10" s="44"/>
      <c r="Q10" s="44"/>
      <c r="R10" s="44"/>
      <c r="S10" s="104"/>
      <c r="T10" s="44"/>
      <c r="U10" s="44"/>
      <c r="V10" s="44"/>
      <c r="W10" s="104"/>
      <c r="X10" s="44"/>
      <c r="Y10" s="44"/>
      <c r="Z10" s="44"/>
      <c r="AA10" s="104"/>
      <c r="AB10" s="44"/>
      <c r="AC10" s="42"/>
      <c r="AD10" s="42"/>
      <c r="AE10" s="42"/>
      <c r="AF10" s="42"/>
      <c r="AG10" s="42"/>
      <c r="AH10" s="42"/>
      <c r="AI10" s="42"/>
    </row>
    <row r="11" spans="1:35" ht="14.4">
      <c r="D11" s="114" t="s">
        <v>269</v>
      </c>
      <c r="E11" s="114"/>
      <c r="H11" s="37"/>
      <c r="K11" s="102">
        <v>44209</v>
      </c>
      <c r="L11" s="103">
        <v>12041.09960938</v>
      </c>
      <c r="M11" s="100">
        <f t="shared" si="0"/>
        <v>-1.430544026238989E-3</v>
      </c>
      <c r="O11" s="104"/>
      <c r="P11" s="44"/>
      <c r="Q11" s="44"/>
      <c r="R11" s="44"/>
      <c r="S11" s="104"/>
      <c r="T11" s="44"/>
      <c r="U11" s="44"/>
      <c r="V11" s="44"/>
      <c r="W11" s="104"/>
      <c r="X11" s="44"/>
      <c r="Y11" s="44"/>
      <c r="Z11" s="44"/>
      <c r="AA11" s="104"/>
      <c r="AB11" s="44"/>
      <c r="AC11" s="42"/>
      <c r="AD11" s="42"/>
      <c r="AE11" s="42"/>
      <c r="AF11" s="42"/>
      <c r="AG11" s="42"/>
      <c r="AH11" s="42"/>
      <c r="AI11" s="42"/>
    </row>
    <row r="12" spans="1:35" ht="14.4">
      <c r="A12" s="31" t="s">
        <v>258</v>
      </c>
      <c r="B12" s="64">
        <f>B7+B9</f>
        <v>6.9203750000000008E-2</v>
      </c>
      <c r="D12" s="31" t="s">
        <v>258</v>
      </c>
      <c r="E12" s="64">
        <f>B12*E8</f>
        <v>2.0761125000000002E-2</v>
      </c>
      <c r="H12" s="37"/>
      <c r="K12" s="102">
        <v>44210</v>
      </c>
      <c r="L12" s="103">
        <v>12069.5</v>
      </c>
      <c r="M12" s="100">
        <f t="shared" si="0"/>
        <v>2.3586210181232303E-3</v>
      </c>
      <c r="O12" s="104"/>
      <c r="P12" s="44"/>
      <c r="Q12" s="44"/>
      <c r="R12" s="44"/>
      <c r="S12" s="104"/>
      <c r="T12" s="44"/>
      <c r="U12" s="44"/>
      <c r="V12" s="44"/>
      <c r="W12" s="104"/>
      <c r="X12" s="44"/>
      <c r="Y12" s="44"/>
      <c r="Z12" s="44"/>
      <c r="AA12" s="104"/>
      <c r="AB12" s="44"/>
      <c r="AC12" s="42"/>
      <c r="AD12" s="42"/>
      <c r="AE12" s="42"/>
      <c r="AF12" s="42"/>
      <c r="AG12" s="42"/>
      <c r="AH12" s="42"/>
      <c r="AI12" s="42"/>
    </row>
    <row r="13" spans="1:35" ht="14.4">
      <c r="A13" s="31" t="s">
        <v>299</v>
      </c>
      <c r="B13" s="64">
        <f>H10</f>
        <v>5.8566666666666663E-2</v>
      </c>
      <c r="D13" s="31" t="s">
        <v>274</v>
      </c>
      <c r="E13" s="34">
        <f>B13*E9</f>
        <v>4.099666666666666E-2</v>
      </c>
      <c r="H13" s="37"/>
      <c r="K13" s="102">
        <v>44211</v>
      </c>
      <c r="L13" s="103">
        <v>11931.200195310001</v>
      </c>
      <c r="M13" s="100">
        <f t="shared" si="0"/>
        <v>-1.1458619221177302E-2</v>
      </c>
      <c r="O13" s="104"/>
      <c r="P13" s="44"/>
      <c r="Q13" s="44"/>
      <c r="R13" s="44"/>
      <c r="S13" s="104"/>
      <c r="T13" s="44"/>
      <c r="U13" s="44"/>
      <c r="V13" s="44"/>
      <c r="W13" s="104"/>
      <c r="X13" s="44"/>
      <c r="Y13" s="44"/>
      <c r="Z13" s="44"/>
      <c r="AA13" s="104"/>
      <c r="AB13" s="44"/>
      <c r="AC13" s="42"/>
      <c r="AD13" s="42"/>
      <c r="AE13" s="42"/>
      <c r="AF13" s="42"/>
      <c r="AG13" s="42"/>
      <c r="AH13" s="42"/>
      <c r="AI13" s="42"/>
    </row>
    <row r="14" spans="1:35" ht="14.4">
      <c r="A14" s="32" t="s">
        <v>259</v>
      </c>
      <c r="B14" s="79">
        <f>SUM(E12:E13)</f>
        <v>6.1757791666666659E-2</v>
      </c>
      <c r="I14" s="37"/>
      <c r="K14" s="102">
        <v>44214</v>
      </c>
      <c r="L14" s="103">
        <v>11776.200195310001</v>
      </c>
      <c r="M14" s="100">
        <f t="shared" si="0"/>
        <v>-1.2991149043071859E-2</v>
      </c>
      <c r="O14" s="104"/>
      <c r="P14" s="44"/>
      <c r="Q14" s="44"/>
      <c r="R14" s="44"/>
      <c r="S14" s="104"/>
      <c r="T14" s="44"/>
      <c r="U14" s="44"/>
      <c r="V14" s="44"/>
      <c r="W14" s="104"/>
      <c r="X14" s="44"/>
      <c r="Y14" s="44"/>
      <c r="Z14" s="44"/>
      <c r="AA14" s="104"/>
      <c r="AB14" s="44"/>
      <c r="AC14" s="42"/>
      <c r="AD14" s="42"/>
      <c r="AE14" s="42"/>
      <c r="AF14" s="42"/>
      <c r="AG14" s="42"/>
      <c r="AH14" s="42"/>
      <c r="AI14" s="42"/>
    </row>
    <row r="15" spans="1:35" ht="14.4">
      <c r="I15" s="37"/>
      <c r="K15" s="102">
        <v>44215</v>
      </c>
      <c r="L15" s="103">
        <v>11981.84960938</v>
      </c>
      <c r="M15" s="100">
        <f t="shared" si="0"/>
        <v>1.7463138419802071E-2</v>
      </c>
      <c r="O15" s="104"/>
      <c r="P15" s="44"/>
      <c r="Q15" s="44"/>
      <c r="R15" s="44"/>
      <c r="S15" s="104"/>
      <c r="T15" s="44"/>
      <c r="U15" s="44"/>
      <c r="V15" s="44"/>
      <c r="W15" s="104"/>
      <c r="X15" s="44"/>
      <c r="Y15" s="44"/>
      <c r="Z15" s="44"/>
      <c r="AA15" s="104"/>
      <c r="AB15" s="44"/>
      <c r="AC15" s="42"/>
      <c r="AD15" s="42"/>
      <c r="AE15" s="42"/>
      <c r="AF15" s="42"/>
      <c r="AG15" s="42"/>
      <c r="AH15" s="42"/>
      <c r="AI15" s="42"/>
    </row>
    <row r="16" spans="1:35" ht="14.4">
      <c r="A16" s="31" t="s">
        <v>260</v>
      </c>
      <c r="B16" s="56">
        <f>AF5</f>
        <v>0.85091646389280562</v>
      </c>
      <c r="E16" s="32"/>
      <c r="G16" s="33"/>
      <c r="I16" s="37"/>
      <c r="K16" s="102">
        <v>44216</v>
      </c>
      <c r="L16" s="103">
        <v>12078.34960938</v>
      </c>
      <c r="M16" s="100">
        <f t="shared" si="0"/>
        <v>8.053848374499184E-3</v>
      </c>
      <c r="O16" s="104"/>
      <c r="P16" s="44"/>
      <c r="Q16" s="44"/>
      <c r="R16" s="44"/>
      <c r="S16" s="104"/>
      <c r="T16" s="44"/>
      <c r="U16" s="44"/>
      <c r="V16" s="44"/>
      <c r="W16" s="104"/>
      <c r="X16" s="44"/>
      <c r="Y16" s="44"/>
      <c r="Z16" s="44"/>
      <c r="AA16" s="104"/>
      <c r="AB16" s="44"/>
      <c r="AC16" s="42"/>
      <c r="AD16" s="42"/>
      <c r="AE16" s="42"/>
      <c r="AF16" s="42"/>
      <c r="AG16" s="42"/>
      <c r="AH16" s="42"/>
      <c r="AI16" s="42"/>
    </row>
    <row r="17" spans="1:35" ht="14.4">
      <c r="A17" s="31" t="s">
        <v>293</v>
      </c>
      <c r="B17" s="63">
        <f>(AVERAGE(('Balance Sheet'!E26+'Balance Sheet'!E27+'Balance Sheet'!E33),('Balance Sheet'!F26+'Balance Sheet'!F27+'Balance Sheet'!F33),('Balance Sheet'!G26+'Balance Sheet'!G27+'Balance Sheet'!G33)))/Summary!B7</f>
        <v>4.6661108634194079E-2</v>
      </c>
      <c r="K17" s="102">
        <v>44217</v>
      </c>
      <c r="L17" s="103">
        <v>12015.950195310001</v>
      </c>
      <c r="M17" s="100">
        <f t="shared" si="0"/>
        <v>-5.1662202277652503E-3</v>
      </c>
      <c r="O17" s="104"/>
      <c r="P17" s="44"/>
      <c r="Q17" s="44"/>
      <c r="R17" s="44"/>
      <c r="S17" s="104"/>
      <c r="T17" s="44"/>
      <c r="U17" s="44"/>
      <c r="V17" s="44"/>
      <c r="W17" s="104"/>
      <c r="X17" s="44"/>
      <c r="Y17" s="44"/>
      <c r="Z17" s="44"/>
      <c r="AA17" s="104"/>
      <c r="AB17" s="44"/>
      <c r="AC17" s="42"/>
      <c r="AD17" s="42"/>
      <c r="AE17" s="42"/>
      <c r="AF17" s="42"/>
      <c r="AG17" s="42"/>
      <c r="AH17" s="42"/>
      <c r="AI17" s="42"/>
    </row>
    <row r="18" spans="1:35" ht="14.4">
      <c r="A18" s="31" t="s">
        <v>261</v>
      </c>
      <c r="B18" s="64">
        <f>Summary!B8</f>
        <v>0.25168000000000001</v>
      </c>
      <c r="H18" s="37"/>
      <c r="K18" s="102">
        <v>44218</v>
      </c>
      <c r="L18" s="103">
        <v>11854.5</v>
      </c>
      <c r="M18" s="100">
        <f t="shared" si="0"/>
        <v>-1.34363236103473E-2</v>
      </c>
      <c r="O18" s="104"/>
      <c r="P18" s="44"/>
      <c r="Q18" s="44"/>
      <c r="R18" s="44"/>
      <c r="S18" s="104"/>
      <c r="T18" s="44"/>
      <c r="U18" s="44"/>
      <c r="V18" s="44"/>
      <c r="W18" s="104"/>
      <c r="X18" s="44"/>
      <c r="Y18" s="44"/>
      <c r="Z18" s="44"/>
      <c r="AA18" s="104"/>
      <c r="AB18" s="44"/>
      <c r="AC18" s="42"/>
      <c r="AD18" s="42"/>
      <c r="AE18" s="42"/>
      <c r="AF18" s="42"/>
      <c r="AG18" s="42"/>
      <c r="AH18" s="42"/>
      <c r="AI18" s="42"/>
    </row>
    <row r="19" spans="1:35" ht="14.4">
      <c r="A19" s="32" t="s">
        <v>262</v>
      </c>
      <c r="B19" s="81">
        <f>B16*(1+(1-B18)*B17)</f>
        <v>0.88062828915770908</v>
      </c>
      <c r="K19" s="102">
        <v>44221</v>
      </c>
      <c r="L19" s="103">
        <v>11743.700195310001</v>
      </c>
      <c r="M19" s="100">
        <f t="shared" si="0"/>
        <v>-9.3466451296975173E-3</v>
      </c>
      <c r="O19" s="104"/>
      <c r="P19" s="44"/>
      <c r="Q19" s="44"/>
      <c r="R19" s="44"/>
      <c r="S19" s="104"/>
      <c r="T19" s="44"/>
      <c r="U19" s="44"/>
      <c r="V19" s="44"/>
      <c r="W19" s="104"/>
      <c r="X19" s="44"/>
      <c r="Y19" s="44"/>
      <c r="Z19" s="44"/>
      <c r="AA19" s="104"/>
      <c r="AB19" s="44"/>
      <c r="AC19" s="42"/>
      <c r="AD19" s="42"/>
      <c r="AE19" s="42"/>
      <c r="AF19" s="42"/>
      <c r="AG19" s="42"/>
      <c r="AH19" s="42"/>
      <c r="AI19" s="42"/>
    </row>
    <row r="20" spans="1:35" ht="14.4">
      <c r="B20" s="35"/>
      <c r="K20" s="102">
        <v>44223</v>
      </c>
      <c r="L20" s="103">
        <v>11546.34960938</v>
      </c>
      <c r="M20" s="100">
        <f t="shared" si="0"/>
        <v>-1.680480450350863E-2</v>
      </c>
      <c r="O20" s="104"/>
      <c r="P20" s="44"/>
      <c r="Q20" s="44"/>
      <c r="R20" s="44"/>
      <c r="S20" s="104"/>
      <c r="T20" s="44"/>
      <c r="U20" s="44"/>
      <c r="V20" s="44"/>
      <c r="W20" s="104"/>
      <c r="X20" s="44"/>
      <c r="Y20" s="44"/>
      <c r="Z20" s="44"/>
      <c r="AA20" s="104"/>
      <c r="AB20" s="44"/>
      <c r="AC20" s="42"/>
      <c r="AD20" s="42"/>
      <c r="AE20" s="42"/>
      <c r="AF20" s="42"/>
      <c r="AG20" s="42"/>
      <c r="AH20" s="42"/>
      <c r="AI20" s="42"/>
    </row>
    <row r="21" spans="1:35" ht="14.4">
      <c r="A21" s="36" t="s">
        <v>263</v>
      </c>
      <c r="B21" s="79">
        <f>B5+(B19*B14)</f>
        <v>0.11070565841757488</v>
      </c>
      <c r="K21" s="102">
        <v>44224</v>
      </c>
      <c r="L21" s="103">
        <v>11442.549804689999</v>
      </c>
      <c r="M21" s="100">
        <f t="shared" ref="M21:M36" si="1">L21/L20-1</f>
        <v>-8.9898373253548547E-3</v>
      </c>
      <c r="O21" s="104"/>
      <c r="P21" s="44"/>
      <c r="Q21" s="44"/>
      <c r="R21" s="44"/>
      <c r="S21" s="104"/>
      <c r="T21" s="44"/>
      <c r="U21" s="44"/>
      <c r="V21" s="44"/>
      <c r="W21" s="104"/>
      <c r="X21" s="44"/>
      <c r="Y21" s="44"/>
      <c r="Z21" s="44"/>
      <c r="AA21" s="104"/>
      <c r="AB21" s="44"/>
      <c r="AC21" s="42"/>
      <c r="AD21" s="42"/>
      <c r="AE21" s="42"/>
      <c r="AF21" s="42"/>
      <c r="AG21" s="42"/>
      <c r="AH21" s="42"/>
      <c r="AI21" s="42"/>
    </row>
    <row r="22" spans="1:35" ht="14.4">
      <c r="K22" s="102">
        <v>44225</v>
      </c>
      <c r="L22" s="103">
        <v>11302.40039063</v>
      </c>
      <c r="M22" s="100">
        <f t="shared" si="1"/>
        <v>-1.2248092990825854E-2</v>
      </c>
      <c r="O22" s="104"/>
      <c r="P22" s="44"/>
      <c r="Q22" s="44"/>
      <c r="R22" s="44"/>
      <c r="S22" s="104"/>
      <c r="T22" s="44"/>
      <c r="U22" s="44"/>
      <c r="V22" s="44"/>
      <c r="W22" s="104"/>
      <c r="X22" s="44"/>
      <c r="Y22" s="44"/>
      <c r="Z22" s="44"/>
      <c r="AA22" s="104"/>
      <c r="AB22" s="44"/>
      <c r="AC22" s="42"/>
      <c r="AD22" s="42"/>
      <c r="AE22" s="42"/>
      <c r="AF22" s="42"/>
      <c r="AG22" s="42"/>
      <c r="AH22" s="42"/>
      <c r="AI22" s="42"/>
    </row>
    <row r="23" spans="1:35" ht="14.4">
      <c r="A23" s="31" t="s">
        <v>264</v>
      </c>
      <c r="B23" s="60">
        <v>8.2000000000000003E-2</v>
      </c>
      <c r="K23" s="102">
        <v>44228</v>
      </c>
      <c r="L23" s="103">
        <v>11770.15039063</v>
      </c>
      <c r="M23" s="100">
        <f t="shared" si="1"/>
        <v>4.1385014141578136E-2</v>
      </c>
      <c r="O23" s="104"/>
      <c r="P23" s="44"/>
      <c r="Q23" s="44"/>
      <c r="R23" s="44"/>
      <c r="S23" s="104"/>
      <c r="T23" s="44"/>
      <c r="U23" s="44"/>
      <c r="V23" s="44"/>
      <c r="W23" s="104"/>
      <c r="X23" s="44"/>
      <c r="Y23" s="44"/>
      <c r="Z23" s="44"/>
      <c r="AA23" s="104"/>
      <c r="AB23" s="44"/>
      <c r="AC23" s="42"/>
      <c r="AD23" s="42"/>
      <c r="AE23" s="42"/>
      <c r="AF23" s="42"/>
      <c r="AG23" s="42"/>
      <c r="AH23" s="42"/>
      <c r="AI23" s="42"/>
    </row>
    <row r="24" spans="1:35" ht="14.4">
      <c r="A24" s="31" t="s">
        <v>261</v>
      </c>
      <c r="B24" s="64">
        <f>Summary!B8</f>
        <v>0.25168000000000001</v>
      </c>
      <c r="K24" s="102">
        <v>44229</v>
      </c>
      <c r="L24" s="103">
        <v>12053.25</v>
      </c>
      <c r="M24" s="100">
        <f t="shared" si="1"/>
        <v>2.40523357794451E-2</v>
      </c>
      <c r="O24" s="104"/>
      <c r="P24" s="44"/>
      <c r="Q24" s="44"/>
      <c r="R24" s="44"/>
      <c r="S24" s="104"/>
      <c r="T24" s="44"/>
      <c r="U24" s="44"/>
      <c r="V24" s="44"/>
      <c r="W24" s="104"/>
      <c r="X24" s="44"/>
      <c r="Y24" s="44"/>
      <c r="Z24" s="44"/>
      <c r="AA24" s="104"/>
      <c r="AB24" s="44"/>
      <c r="AC24" s="42"/>
      <c r="AD24" s="42"/>
      <c r="AE24" s="42"/>
      <c r="AF24" s="42"/>
      <c r="AG24" s="42"/>
      <c r="AH24" s="42"/>
      <c r="AI24" s="42"/>
    </row>
    <row r="25" spans="1:35" ht="14.4">
      <c r="A25" s="36" t="s">
        <v>265</v>
      </c>
      <c r="B25" s="79">
        <f>B23*(1-B24)</f>
        <v>6.1362239999999998E-2</v>
      </c>
      <c r="K25" s="102">
        <v>44230</v>
      </c>
      <c r="L25" s="103">
        <v>12174.049804689999</v>
      </c>
      <c r="M25" s="100">
        <f t="shared" si="1"/>
        <v>1.0022176980482467E-2</v>
      </c>
      <c r="O25" s="104"/>
      <c r="P25" s="44"/>
      <c r="Q25" s="44"/>
      <c r="R25" s="44"/>
      <c r="S25" s="104"/>
      <c r="T25" s="44"/>
      <c r="U25" s="44"/>
      <c r="V25" s="44"/>
      <c r="W25" s="104"/>
      <c r="X25" s="44"/>
      <c r="Y25" s="44"/>
      <c r="Z25" s="44"/>
      <c r="AA25" s="104"/>
      <c r="AB25" s="44"/>
      <c r="AC25" s="42"/>
      <c r="AD25" s="42"/>
      <c r="AE25" s="42"/>
      <c r="AF25" s="42"/>
      <c r="AG25" s="42"/>
      <c r="AH25" s="42"/>
      <c r="AI25" s="42"/>
    </row>
    <row r="26" spans="1:35" ht="14.4">
      <c r="B26" s="35"/>
      <c r="C26" s="38"/>
      <c r="K26" s="102">
        <v>44231</v>
      </c>
      <c r="L26" s="103">
        <v>12285.84960938</v>
      </c>
      <c r="M26" s="100">
        <f t="shared" si="1"/>
        <v>9.1834522187457246E-3</v>
      </c>
      <c r="O26" s="104"/>
      <c r="P26" s="44"/>
      <c r="Q26" s="44"/>
      <c r="R26" s="44"/>
      <c r="S26" s="104"/>
      <c r="T26" s="44"/>
      <c r="U26" s="44"/>
      <c r="V26" s="44"/>
      <c r="W26" s="104"/>
      <c r="X26" s="44"/>
      <c r="Y26" s="44"/>
      <c r="Z26" s="44"/>
      <c r="AA26" s="104"/>
      <c r="AB26" s="44"/>
      <c r="AC26" s="42"/>
      <c r="AD26" s="42"/>
      <c r="AE26" s="42"/>
      <c r="AF26" s="42"/>
      <c r="AG26" s="42"/>
      <c r="AH26" s="42"/>
      <c r="AI26" s="42"/>
    </row>
    <row r="27" spans="1:35" ht="14.4">
      <c r="A27" s="31" t="s">
        <v>319</v>
      </c>
      <c r="B27" s="38">
        <f>B17/(1+B17)</f>
        <v>4.4580913773592822E-2</v>
      </c>
      <c r="C27" s="38"/>
      <c r="K27" s="102">
        <v>44232</v>
      </c>
      <c r="L27" s="103">
        <v>12279.84960938</v>
      </c>
      <c r="M27" s="100">
        <f t="shared" si="1"/>
        <v>-4.8836671380214636E-4</v>
      </c>
      <c r="O27" s="104"/>
      <c r="P27" s="44"/>
      <c r="Q27" s="44"/>
      <c r="R27" s="44"/>
      <c r="S27" s="104"/>
      <c r="T27" s="44"/>
      <c r="U27" s="44"/>
      <c r="V27" s="44"/>
      <c r="W27" s="104"/>
      <c r="X27" s="44"/>
      <c r="Y27" s="44"/>
      <c r="Z27" s="44"/>
      <c r="AA27" s="104"/>
      <c r="AB27" s="44"/>
      <c r="AC27" s="42"/>
      <c r="AD27" s="42"/>
      <c r="AE27" s="42"/>
      <c r="AF27" s="42"/>
      <c r="AG27" s="42"/>
      <c r="AH27" s="42"/>
      <c r="AI27" s="42"/>
    </row>
    <row r="28" spans="1:35" ht="14.4">
      <c r="A28" s="31" t="s">
        <v>320</v>
      </c>
      <c r="B28" s="38">
        <f>1-B27</f>
        <v>0.95541908622640714</v>
      </c>
      <c r="K28" s="102">
        <v>44235</v>
      </c>
      <c r="L28" s="103">
        <v>12441.299804689999</v>
      </c>
      <c r="M28" s="100">
        <f t="shared" si="1"/>
        <v>1.314757105711406E-2</v>
      </c>
      <c r="O28" s="104"/>
      <c r="P28" s="44"/>
      <c r="Q28" s="44"/>
      <c r="R28" s="44"/>
      <c r="S28" s="104"/>
      <c r="T28" s="44"/>
      <c r="U28" s="44"/>
      <c r="V28" s="44"/>
      <c r="W28" s="104"/>
      <c r="X28" s="44"/>
      <c r="Y28" s="44"/>
      <c r="Z28" s="44"/>
      <c r="AA28" s="104"/>
      <c r="AB28" s="44"/>
      <c r="AC28" s="42"/>
      <c r="AD28" s="42"/>
      <c r="AE28" s="42"/>
      <c r="AF28" s="42"/>
      <c r="AG28" s="42"/>
      <c r="AH28" s="42"/>
      <c r="AI28" s="42"/>
    </row>
    <row r="29" spans="1:35" ht="14.4">
      <c r="K29" s="102">
        <v>44236</v>
      </c>
      <c r="L29" s="103">
        <v>12434.200195310001</v>
      </c>
      <c r="M29" s="100">
        <f t="shared" si="1"/>
        <v>-5.7064852478860839E-4</v>
      </c>
      <c r="O29" s="104"/>
      <c r="P29" s="44"/>
      <c r="Q29" s="44"/>
      <c r="R29" s="44"/>
      <c r="S29" s="104"/>
      <c r="T29" s="44"/>
      <c r="U29" s="44"/>
      <c r="V29" s="44"/>
      <c r="W29" s="104"/>
      <c r="X29" s="44"/>
      <c r="Y29" s="44"/>
      <c r="Z29" s="44"/>
      <c r="AA29" s="104"/>
      <c r="AB29" s="44"/>
      <c r="AC29" s="42"/>
      <c r="AD29" s="42"/>
      <c r="AE29" s="42"/>
      <c r="AF29" s="42"/>
      <c r="AG29" s="42"/>
      <c r="AH29" s="42"/>
      <c r="AI29" s="42"/>
    </row>
    <row r="30" spans="1:35" ht="14.4">
      <c r="A30" s="36" t="s">
        <v>158</v>
      </c>
      <c r="B30" s="39">
        <f>(B27*B25)+(B21*B28)</f>
        <v>0.10850588373580665</v>
      </c>
      <c r="K30" s="102">
        <v>44237</v>
      </c>
      <c r="L30" s="103">
        <v>12452.450195310001</v>
      </c>
      <c r="M30" s="100">
        <f t="shared" si="1"/>
        <v>1.4677260871900355E-3</v>
      </c>
      <c r="O30" s="104"/>
      <c r="P30" s="44"/>
      <c r="Q30" s="44"/>
      <c r="R30" s="44"/>
      <c r="S30" s="104"/>
      <c r="T30" s="44"/>
      <c r="U30" s="44"/>
      <c r="V30" s="44"/>
      <c r="W30" s="104"/>
      <c r="X30" s="44"/>
      <c r="Y30" s="44"/>
      <c r="Z30" s="44"/>
      <c r="AA30" s="104"/>
      <c r="AB30" s="44"/>
      <c r="AC30" s="42"/>
      <c r="AD30" s="42"/>
      <c r="AE30" s="42"/>
      <c r="AF30" s="42"/>
      <c r="AG30" s="42"/>
      <c r="AH30" s="42"/>
      <c r="AI30" s="42"/>
    </row>
    <row r="31" spans="1:35" ht="14.4">
      <c r="K31" s="102">
        <v>44238</v>
      </c>
      <c r="L31" s="103">
        <v>12514.09960938</v>
      </c>
      <c r="M31" s="100">
        <f t="shared" si="1"/>
        <v>4.9507858375710256E-3</v>
      </c>
      <c r="O31" s="104"/>
      <c r="P31" s="44"/>
      <c r="Q31" s="44"/>
      <c r="R31" s="44"/>
      <c r="S31" s="104"/>
      <c r="T31" s="44"/>
      <c r="U31" s="44"/>
      <c r="V31" s="44"/>
      <c r="W31" s="104"/>
      <c r="X31" s="44"/>
      <c r="Y31" s="44"/>
      <c r="Z31" s="44"/>
      <c r="AA31" s="104"/>
      <c r="AB31" s="44"/>
      <c r="AC31" s="42"/>
      <c r="AD31" s="42"/>
      <c r="AE31" s="42"/>
      <c r="AF31" s="42"/>
      <c r="AG31" s="42"/>
      <c r="AH31" s="42"/>
      <c r="AI31" s="42"/>
    </row>
    <row r="32" spans="1:35" ht="14.4">
      <c r="A32" s="40"/>
      <c r="K32" s="102">
        <v>44239</v>
      </c>
      <c r="L32" s="103">
        <v>12508.549804689999</v>
      </c>
      <c r="M32" s="100">
        <f t="shared" si="1"/>
        <v>-4.4348413895001215E-4</v>
      </c>
      <c r="O32" s="104"/>
      <c r="P32" s="44"/>
      <c r="Q32" s="44"/>
      <c r="R32" s="44"/>
      <c r="S32" s="104"/>
      <c r="T32" s="44"/>
      <c r="U32" s="44"/>
      <c r="V32" s="44"/>
      <c r="W32" s="104"/>
      <c r="X32" s="44"/>
      <c r="Y32" s="44"/>
      <c r="Z32" s="44"/>
      <c r="AA32" s="104"/>
      <c r="AB32" s="44"/>
      <c r="AC32" s="42"/>
      <c r="AD32" s="42"/>
      <c r="AE32" s="42"/>
      <c r="AF32" s="42"/>
      <c r="AG32" s="42"/>
      <c r="AH32" s="42"/>
      <c r="AI32" s="42"/>
    </row>
    <row r="33" spans="1:35" ht="14.4">
      <c r="K33" s="102">
        <v>44242</v>
      </c>
      <c r="L33" s="103">
        <v>12632.049804689999</v>
      </c>
      <c r="M33" s="100">
        <f t="shared" si="1"/>
        <v>9.873246853419726E-3</v>
      </c>
      <c r="O33" s="104"/>
      <c r="P33" s="44"/>
      <c r="Q33" s="44"/>
      <c r="R33" s="44"/>
      <c r="S33" s="104"/>
      <c r="T33" s="44"/>
      <c r="U33" s="44"/>
      <c r="V33" s="44"/>
      <c r="W33" s="104"/>
      <c r="X33" s="44"/>
      <c r="Y33" s="44"/>
      <c r="Z33" s="44"/>
      <c r="AA33" s="104"/>
      <c r="AB33" s="44"/>
      <c r="AC33" s="42"/>
      <c r="AD33" s="42"/>
      <c r="AE33" s="42"/>
      <c r="AF33" s="42"/>
      <c r="AG33" s="42"/>
      <c r="AH33" s="42"/>
      <c r="AI33" s="42"/>
    </row>
    <row r="34" spans="1:35" ht="14.4">
      <c r="A34" s="41"/>
      <c r="K34" s="102">
        <v>44243</v>
      </c>
      <c r="L34" s="103">
        <v>12647.200195310001</v>
      </c>
      <c r="M34" s="100">
        <f t="shared" si="1"/>
        <v>1.1993612164493683E-3</v>
      </c>
      <c r="O34" s="104"/>
      <c r="P34" s="44"/>
      <c r="Q34" s="44"/>
      <c r="R34" s="44"/>
      <c r="S34" s="104"/>
      <c r="T34" s="44"/>
      <c r="U34" s="44"/>
      <c r="V34" s="44"/>
      <c r="W34" s="104"/>
      <c r="X34" s="44"/>
      <c r="Y34" s="44"/>
      <c r="Z34" s="44"/>
      <c r="AA34" s="104"/>
      <c r="AB34" s="44"/>
      <c r="AC34" s="42"/>
      <c r="AD34" s="42"/>
      <c r="AE34" s="42"/>
      <c r="AF34" s="42"/>
      <c r="AG34" s="42"/>
      <c r="AH34" s="42"/>
      <c r="AI34" s="42"/>
    </row>
    <row r="35" spans="1:35" ht="14.4">
      <c r="K35" s="102">
        <v>44244</v>
      </c>
      <c r="L35" s="103">
        <v>12597.450195310001</v>
      </c>
      <c r="M35" s="100">
        <f t="shared" si="1"/>
        <v>-3.9336769586717502E-3</v>
      </c>
      <c r="O35" s="104"/>
      <c r="P35" s="44"/>
      <c r="Q35" s="44"/>
      <c r="R35" s="44"/>
      <c r="S35" s="104"/>
      <c r="T35" s="44"/>
      <c r="U35" s="44"/>
      <c r="V35" s="44"/>
      <c r="W35" s="104"/>
      <c r="X35" s="44"/>
      <c r="Y35" s="44"/>
      <c r="Z35" s="44"/>
      <c r="AA35" s="104"/>
      <c r="AB35" s="44"/>
      <c r="AC35" s="42"/>
      <c r="AD35" s="42"/>
      <c r="AE35" s="42"/>
      <c r="AF35" s="42"/>
      <c r="AG35" s="42"/>
      <c r="AH35" s="42"/>
      <c r="AI35" s="42"/>
    </row>
    <row r="36" spans="1:35" ht="14.4">
      <c r="K36" s="102">
        <v>44245</v>
      </c>
      <c r="L36" s="103">
        <v>12565.700195310001</v>
      </c>
      <c r="M36" s="100">
        <f t="shared" si="1"/>
        <v>-2.5203513018706714E-3</v>
      </c>
      <c r="O36" s="104"/>
      <c r="P36" s="44"/>
      <c r="Q36" s="44"/>
      <c r="R36" s="44"/>
      <c r="S36" s="104"/>
      <c r="T36" s="44"/>
      <c r="U36" s="44"/>
      <c r="V36" s="44"/>
      <c r="W36" s="104"/>
      <c r="X36" s="44"/>
      <c r="Y36" s="44"/>
      <c r="Z36" s="44"/>
      <c r="AA36" s="104"/>
      <c r="AB36" s="44"/>
      <c r="AC36" s="42"/>
      <c r="AD36" s="42"/>
      <c r="AE36" s="42"/>
      <c r="AF36" s="42"/>
      <c r="AG36" s="42"/>
      <c r="AH36" s="42"/>
      <c r="AI36" s="42"/>
    </row>
    <row r="37" spans="1:35" ht="14.4">
      <c r="K37" s="102">
        <v>44246</v>
      </c>
      <c r="L37" s="103">
        <v>12438.799804689999</v>
      </c>
      <c r="M37" s="100">
        <f t="shared" ref="M37:M52" si="2">L37/L36-1</f>
        <v>-1.0098951005322099E-2</v>
      </c>
      <c r="O37" s="104"/>
      <c r="P37" s="44"/>
      <c r="Q37" s="44"/>
      <c r="R37" s="44"/>
      <c r="S37" s="104"/>
      <c r="T37" s="44"/>
      <c r="U37" s="44"/>
      <c r="V37" s="44"/>
      <c r="W37" s="104"/>
      <c r="X37" s="44"/>
      <c r="Y37" s="44"/>
      <c r="Z37" s="44"/>
      <c r="AA37" s="104"/>
      <c r="AB37" s="44"/>
      <c r="AC37" s="42"/>
      <c r="AD37" s="42"/>
      <c r="AE37" s="42"/>
      <c r="AF37" s="42"/>
      <c r="AG37" s="42"/>
      <c r="AH37" s="42"/>
      <c r="AI37" s="42"/>
    </row>
    <row r="38" spans="1:35" ht="14.4">
      <c r="K38" s="102">
        <v>44249</v>
      </c>
      <c r="L38" s="103">
        <v>12212.549804689999</v>
      </c>
      <c r="M38" s="100">
        <f t="shared" si="2"/>
        <v>-1.8189053892055829E-2</v>
      </c>
      <c r="O38" s="104"/>
      <c r="P38" s="44"/>
      <c r="Q38" s="44"/>
      <c r="R38" s="44"/>
      <c r="S38" s="104"/>
      <c r="T38" s="44"/>
      <c r="U38" s="44"/>
      <c r="V38" s="44"/>
      <c r="W38" s="104"/>
      <c r="X38" s="44"/>
      <c r="Y38" s="44"/>
      <c r="Z38" s="44"/>
      <c r="AA38" s="104"/>
      <c r="AB38" s="44"/>
      <c r="AC38" s="42"/>
      <c r="AD38" s="42"/>
      <c r="AE38" s="42"/>
      <c r="AF38" s="42"/>
      <c r="AG38" s="42"/>
      <c r="AH38" s="42"/>
      <c r="AI38" s="42"/>
    </row>
    <row r="39" spans="1:35" ht="14.4">
      <c r="K39" s="102">
        <v>44250</v>
      </c>
      <c r="L39" s="103">
        <v>12263.700195310001</v>
      </c>
      <c r="M39" s="100">
        <f t="shared" si="2"/>
        <v>4.1883465318894864E-3</v>
      </c>
      <c r="O39" s="104"/>
      <c r="P39" s="44"/>
      <c r="Q39" s="44"/>
      <c r="R39" s="44"/>
      <c r="S39" s="104"/>
      <c r="T39" s="44"/>
      <c r="U39" s="44"/>
      <c r="V39" s="44"/>
      <c r="W39" s="104"/>
      <c r="X39" s="44"/>
      <c r="Y39" s="44"/>
      <c r="Z39" s="44"/>
      <c r="AA39" s="104"/>
      <c r="AB39" s="44"/>
      <c r="AC39" s="42"/>
      <c r="AD39" s="42"/>
      <c r="AE39" s="42"/>
      <c r="AF39" s="42"/>
      <c r="AG39" s="42"/>
      <c r="AH39" s="42"/>
      <c r="AI39" s="42"/>
    </row>
    <row r="40" spans="1:35" ht="14.4">
      <c r="K40" s="102">
        <v>44251</v>
      </c>
      <c r="L40" s="103">
        <v>12455.200195310001</v>
      </c>
      <c r="M40" s="100">
        <f t="shared" si="2"/>
        <v>1.5615189294437837E-2</v>
      </c>
      <c r="O40" s="104"/>
      <c r="P40" s="44"/>
      <c r="Q40" s="44"/>
      <c r="R40" s="44"/>
      <c r="S40" s="104"/>
      <c r="T40" s="44"/>
      <c r="U40" s="44"/>
      <c r="V40" s="44"/>
      <c r="W40" s="104"/>
      <c r="X40" s="44"/>
      <c r="Y40" s="44"/>
      <c r="Z40" s="44"/>
      <c r="AA40" s="104"/>
      <c r="AB40" s="44"/>
      <c r="AC40" s="42"/>
      <c r="AD40" s="42"/>
      <c r="AE40" s="42"/>
      <c r="AF40" s="42"/>
      <c r="AG40" s="42"/>
      <c r="AH40" s="42"/>
      <c r="AI40" s="42"/>
    </row>
    <row r="41" spans="1:35" ht="14.4">
      <c r="K41" s="102">
        <v>44252</v>
      </c>
      <c r="L41" s="103">
        <v>12567.84960938</v>
      </c>
      <c r="M41" s="100">
        <f t="shared" si="2"/>
        <v>9.0443679991927262E-3</v>
      </c>
      <c r="O41" s="104"/>
      <c r="P41" s="44"/>
      <c r="Q41" s="44"/>
      <c r="R41" s="44"/>
      <c r="S41" s="104"/>
      <c r="T41" s="44"/>
      <c r="U41" s="44"/>
      <c r="V41" s="44"/>
      <c r="W41" s="104"/>
      <c r="X41" s="44"/>
      <c r="Y41" s="44"/>
      <c r="Z41" s="44"/>
      <c r="AA41" s="104"/>
      <c r="AB41" s="44"/>
      <c r="AC41" s="42"/>
      <c r="AD41" s="42"/>
      <c r="AE41" s="42"/>
      <c r="AF41" s="42"/>
      <c r="AG41" s="42"/>
      <c r="AH41" s="42"/>
      <c r="AI41" s="42"/>
    </row>
    <row r="42" spans="1:35" ht="14.4">
      <c r="K42" s="102">
        <v>44253</v>
      </c>
      <c r="L42" s="103">
        <v>12181.40039063</v>
      </c>
      <c r="M42" s="100">
        <f t="shared" si="2"/>
        <v>-3.0749032711337776E-2</v>
      </c>
      <c r="O42" s="104"/>
      <c r="P42" s="44"/>
      <c r="Q42" s="44"/>
      <c r="R42" s="44"/>
      <c r="S42" s="104"/>
      <c r="T42" s="44"/>
      <c r="U42" s="44"/>
      <c r="V42" s="44"/>
      <c r="W42" s="104"/>
      <c r="X42" s="44"/>
      <c r="Y42" s="44"/>
      <c r="Z42" s="44"/>
      <c r="AA42" s="104"/>
      <c r="AB42" s="44"/>
      <c r="AC42" s="42"/>
      <c r="AD42" s="42"/>
      <c r="AE42" s="42"/>
      <c r="AF42" s="42"/>
      <c r="AG42" s="42"/>
      <c r="AH42" s="42"/>
      <c r="AI42" s="42"/>
    </row>
    <row r="43" spans="1:35" ht="14.4">
      <c r="K43" s="102">
        <v>44256</v>
      </c>
      <c r="L43" s="103">
        <v>12368.299804689999</v>
      </c>
      <c r="M43" s="100">
        <f t="shared" si="2"/>
        <v>1.534301542241101E-2</v>
      </c>
      <c r="O43" s="104"/>
      <c r="P43" s="44"/>
      <c r="Q43" s="44"/>
      <c r="R43" s="44"/>
      <c r="S43" s="104"/>
      <c r="T43" s="44"/>
      <c r="U43" s="44"/>
      <c r="V43" s="44"/>
      <c r="W43" s="104"/>
      <c r="X43" s="44"/>
      <c r="Y43" s="44"/>
      <c r="Z43" s="44"/>
      <c r="AA43" s="104"/>
      <c r="AB43" s="44"/>
      <c r="AC43" s="42"/>
      <c r="AD43" s="42"/>
      <c r="AE43" s="42"/>
      <c r="AF43" s="42"/>
      <c r="AG43" s="42"/>
      <c r="AH43" s="42"/>
      <c r="AI43" s="42"/>
    </row>
    <row r="44" spans="1:35" ht="14.4">
      <c r="K44" s="102">
        <v>44257</v>
      </c>
      <c r="L44" s="103">
        <v>12519.40039063</v>
      </c>
      <c r="M44" s="100">
        <f t="shared" si="2"/>
        <v>1.2216762879786014E-2</v>
      </c>
      <c r="O44" s="104"/>
      <c r="P44" s="44"/>
      <c r="Q44" s="44"/>
      <c r="R44" s="44"/>
      <c r="S44" s="104"/>
      <c r="T44" s="44"/>
      <c r="U44" s="44"/>
      <c r="V44" s="44"/>
      <c r="W44" s="104"/>
      <c r="X44" s="44"/>
      <c r="Y44" s="44"/>
      <c r="Z44" s="44"/>
      <c r="AA44" s="104"/>
      <c r="AB44" s="44"/>
      <c r="AC44" s="42"/>
      <c r="AD44" s="42"/>
      <c r="AE44" s="42"/>
      <c r="AF44" s="42"/>
      <c r="AG44" s="42"/>
      <c r="AH44" s="42"/>
      <c r="AI44" s="42"/>
    </row>
    <row r="45" spans="1:35" ht="14.4">
      <c r="K45" s="102">
        <v>44258</v>
      </c>
      <c r="L45" s="103">
        <v>12764.799804689999</v>
      </c>
      <c r="M45" s="100">
        <f t="shared" si="2"/>
        <v>1.9601530936231182E-2</v>
      </c>
      <c r="O45" s="104"/>
      <c r="P45" s="44"/>
      <c r="Q45" s="44"/>
      <c r="R45" s="44"/>
      <c r="S45" s="104"/>
      <c r="T45" s="44"/>
      <c r="U45" s="44"/>
      <c r="V45" s="44"/>
      <c r="W45" s="104"/>
      <c r="X45" s="44"/>
      <c r="Y45" s="44"/>
      <c r="Z45" s="44"/>
      <c r="AA45" s="104"/>
      <c r="AB45" s="44"/>
      <c r="AC45" s="42"/>
      <c r="AD45" s="42"/>
      <c r="AE45" s="42"/>
      <c r="AF45" s="42"/>
      <c r="AG45" s="42"/>
      <c r="AH45" s="42"/>
      <c r="AI45" s="42"/>
    </row>
    <row r="46" spans="1:35" ht="14.4">
      <c r="K46" s="102">
        <v>44259</v>
      </c>
      <c r="L46" s="103">
        <v>12688.84960938</v>
      </c>
      <c r="M46" s="100">
        <f t="shared" si="2"/>
        <v>-5.9499715210648008E-3</v>
      </c>
      <c r="O46" s="104"/>
      <c r="P46" s="44"/>
      <c r="Q46" s="44"/>
      <c r="R46" s="44"/>
      <c r="S46" s="104"/>
      <c r="T46" s="44"/>
      <c r="U46" s="44"/>
      <c r="V46" s="44"/>
      <c r="W46" s="104"/>
      <c r="X46" s="44"/>
      <c r="Y46" s="44"/>
      <c r="Z46" s="44"/>
      <c r="AA46" s="104"/>
      <c r="AB46" s="44"/>
      <c r="AC46" s="42"/>
      <c r="AD46" s="42"/>
      <c r="AE46" s="42"/>
      <c r="AF46" s="42"/>
      <c r="AG46" s="42"/>
      <c r="AH46" s="42"/>
      <c r="AI46" s="42"/>
    </row>
    <row r="47" spans="1:35" ht="14.4">
      <c r="K47" s="102">
        <v>44260</v>
      </c>
      <c r="L47" s="103">
        <v>12539</v>
      </c>
      <c r="M47" s="100">
        <f t="shared" si="2"/>
        <v>-1.1809550431524318E-2</v>
      </c>
      <c r="O47" s="104"/>
      <c r="P47" s="44"/>
      <c r="Q47" s="44"/>
      <c r="R47" s="44"/>
      <c r="S47" s="104"/>
      <c r="T47" s="44"/>
      <c r="U47" s="44"/>
      <c r="V47" s="44"/>
      <c r="W47" s="104"/>
      <c r="X47" s="44"/>
      <c r="Y47" s="44"/>
      <c r="Z47" s="44"/>
      <c r="AA47" s="104"/>
      <c r="AB47" s="44"/>
      <c r="AC47" s="42"/>
      <c r="AD47" s="42"/>
      <c r="AE47" s="42"/>
      <c r="AF47" s="42"/>
      <c r="AG47" s="42"/>
      <c r="AH47" s="42"/>
      <c r="AI47" s="42"/>
    </row>
    <row r="48" spans="1:35" ht="14.4">
      <c r="K48" s="102">
        <v>44263</v>
      </c>
      <c r="L48" s="103">
        <v>12558.950195310001</v>
      </c>
      <c r="M48" s="100">
        <f t="shared" si="2"/>
        <v>1.5910515439827577E-3</v>
      </c>
      <c r="O48" s="104"/>
      <c r="P48" s="44"/>
      <c r="Q48" s="44"/>
      <c r="R48" s="44"/>
      <c r="S48" s="104"/>
      <c r="T48" s="44"/>
      <c r="U48" s="44"/>
      <c r="V48" s="44"/>
      <c r="W48" s="104"/>
      <c r="X48" s="44"/>
      <c r="Y48" s="44"/>
      <c r="Z48" s="44"/>
      <c r="AA48" s="104"/>
      <c r="AB48" s="44"/>
      <c r="AC48" s="42"/>
      <c r="AD48" s="42"/>
      <c r="AE48" s="42"/>
      <c r="AF48" s="42"/>
      <c r="AG48" s="42"/>
      <c r="AH48" s="42"/>
      <c r="AI48" s="42"/>
    </row>
    <row r="49" spans="11:35" ht="14.4">
      <c r="K49" s="102">
        <v>44264</v>
      </c>
      <c r="L49" s="103">
        <v>12617.200195310001</v>
      </c>
      <c r="M49" s="100">
        <f t="shared" si="2"/>
        <v>4.6381265228483404E-3</v>
      </c>
      <c r="O49" s="104"/>
      <c r="P49" s="44"/>
      <c r="Q49" s="44"/>
      <c r="R49" s="44"/>
      <c r="S49" s="104"/>
      <c r="T49" s="44"/>
      <c r="U49" s="44"/>
      <c r="V49" s="44"/>
      <c r="W49" s="104"/>
      <c r="X49" s="44"/>
      <c r="Y49" s="44"/>
      <c r="Z49" s="44"/>
      <c r="AA49" s="104"/>
      <c r="AB49" s="44"/>
      <c r="AC49" s="42"/>
      <c r="AD49" s="42"/>
      <c r="AE49" s="42"/>
      <c r="AF49" s="42"/>
      <c r="AG49" s="42"/>
      <c r="AH49" s="42"/>
      <c r="AI49" s="42"/>
    </row>
    <row r="50" spans="11:35" ht="14.4">
      <c r="K50" s="102">
        <v>44265</v>
      </c>
      <c r="L50" s="103">
        <v>12691.34960938</v>
      </c>
      <c r="M50" s="100">
        <f t="shared" si="2"/>
        <v>5.8768516724940767E-3</v>
      </c>
      <c r="O50" s="104"/>
      <c r="P50" s="44"/>
      <c r="Q50" s="44"/>
      <c r="R50" s="44"/>
      <c r="S50" s="104"/>
      <c r="T50" s="44"/>
      <c r="U50" s="44"/>
      <c r="V50" s="44"/>
      <c r="W50" s="104"/>
      <c r="X50" s="44"/>
      <c r="Y50" s="44"/>
      <c r="Z50" s="44"/>
      <c r="AA50" s="104"/>
      <c r="AB50" s="44"/>
      <c r="AC50" s="42"/>
      <c r="AD50" s="42"/>
      <c r="AE50" s="42"/>
      <c r="AF50" s="42"/>
      <c r="AG50" s="42"/>
      <c r="AH50" s="42"/>
      <c r="AI50" s="42"/>
    </row>
    <row r="51" spans="11:35" ht="14.4">
      <c r="K51" s="102">
        <v>44267</v>
      </c>
      <c r="L51" s="103">
        <v>12593.90039063</v>
      </c>
      <c r="M51" s="100">
        <f t="shared" si="2"/>
        <v>-7.6783968411032744E-3</v>
      </c>
      <c r="O51" s="104"/>
      <c r="P51" s="44"/>
      <c r="Q51" s="44"/>
      <c r="R51" s="44"/>
      <c r="S51" s="104"/>
      <c r="T51" s="44"/>
      <c r="U51" s="44"/>
      <c r="V51" s="44"/>
      <c r="W51" s="104"/>
      <c r="X51" s="44"/>
      <c r="Y51" s="44"/>
      <c r="Z51" s="44"/>
      <c r="AA51" s="104"/>
      <c r="AB51" s="44"/>
      <c r="AC51" s="42"/>
      <c r="AD51" s="42"/>
      <c r="AE51" s="42"/>
      <c r="AF51" s="42"/>
      <c r="AG51" s="42"/>
      <c r="AH51" s="42"/>
      <c r="AI51" s="42"/>
    </row>
    <row r="52" spans="11:35" ht="14.4">
      <c r="K52" s="102">
        <v>44270</v>
      </c>
      <c r="L52" s="103">
        <v>12510.15039063</v>
      </c>
      <c r="M52" s="100">
        <f t="shared" si="2"/>
        <v>-6.6500446567221427E-3</v>
      </c>
      <c r="O52" s="104"/>
      <c r="P52" s="44"/>
      <c r="Q52" s="44"/>
      <c r="R52" s="44"/>
      <c r="S52" s="104"/>
      <c r="T52" s="44"/>
      <c r="U52" s="44"/>
      <c r="V52" s="44"/>
      <c r="W52" s="104"/>
      <c r="X52" s="44"/>
      <c r="Y52" s="44"/>
      <c r="Z52" s="44"/>
      <c r="AA52" s="104"/>
      <c r="AB52" s="44"/>
      <c r="AC52" s="42"/>
      <c r="AD52" s="42"/>
      <c r="AE52" s="42"/>
      <c r="AF52" s="42"/>
      <c r="AG52" s="42"/>
      <c r="AH52" s="42"/>
      <c r="AI52" s="42"/>
    </row>
    <row r="53" spans="11:35" ht="14.4">
      <c r="K53" s="102">
        <v>44271</v>
      </c>
      <c r="L53" s="103">
        <v>12512.700195310001</v>
      </c>
      <c r="M53" s="100">
        <f t="shared" ref="M53:M68" si="3">L53/L52-1</f>
        <v>2.0381886711051678E-4</v>
      </c>
      <c r="O53" s="104"/>
      <c r="P53" s="44"/>
      <c r="Q53" s="44"/>
      <c r="R53" s="44"/>
      <c r="S53" s="104"/>
      <c r="T53" s="44"/>
      <c r="U53" s="44"/>
      <c r="V53" s="44"/>
      <c r="W53" s="104"/>
      <c r="X53" s="44"/>
      <c r="Y53" s="44"/>
      <c r="Z53" s="44"/>
      <c r="AA53" s="104"/>
      <c r="AB53" s="44"/>
      <c r="AC53" s="42"/>
      <c r="AD53" s="42"/>
      <c r="AE53" s="42"/>
      <c r="AF53" s="42"/>
      <c r="AG53" s="42"/>
      <c r="AH53" s="42"/>
      <c r="AI53" s="42"/>
    </row>
    <row r="54" spans="11:35" ht="14.4">
      <c r="K54" s="102">
        <v>44272</v>
      </c>
      <c r="L54" s="103">
        <v>12319.90039063</v>
      </c>
      <c r="M54" s="100">
        <f t="shared" si="3"/>
        <v>-1.5408329271108467E-2</v>
      </c>
      <c r="O54" s="104"/>
      <c r="P54" s="44"/>
      <c r="Q54" s="44"/>
      <c r="R54" s="44"/>
      <c r="S54" s="104"/>
      <c r="T54" s="44"/>
      <c r="U54" s="44"/>
      <c r="V54" s="44"/>
      <c r="W54" s="104"/>
      <c r="X54" s="44"/>
      <c r="Y54" s="44"/>
      <c r="Z54" s="44"/>
      <c r="AA54" s="104"/>
      <c r="AB54" s="44"/>
      <c r="AC54" s="42"/>
      <c r="AD54" s="42"/>
      <c r="AE54" s="42"/>
      <c r="AF54" s="42"/>
      <c r="AG54" s="42"/>
      <c r="AH54" s="42"/>
      <c r="AI54" s="42"/>
    </row>
    <row r="55" spans="11:35" ht="14.4">
      <c r="K55" s="102">
        <v>44273</v>
      </c>
      <c r="L55" s="103">
        <v>12174.450195310001</v>
      </c>
      <c r="M55" s="100">
        <f t="shared" si="3"/>
        <v>-1.1806117801944516E-2</v>
      </c>
      <c r="O55" s="104"/>
      <c r="P55" s="44"/>
      <c r="Q55" s="44"/>
      <c r="R55" s="44"/>
      <c r="S55" s="104"/>
      <c r="T55" s="44"/>
      <c r="U55" s="44"/>
      <c r="V55" s="44"/>
      <c r="W55" s="104"/>
      <c r="X55" s="44"/>
      <c r="Y55" s="44"/>
      <c r="Z55" s="44"/>
      <c r="AA55" s="104"/>
      <c r="AB55" s="44"/>
      <c r="AC55" s="42"/>
      <c r="AD55" s="42"/>
      <c r="AE55" s="42"/>
      <c r="AF55" s="42"/>
      <c r="AG55" s="42"/>
      <c r="AH55" s="42"/>
      <c r="AI55" s="42"/>
    </row>
    <row r="56" spans="11:35" ht="14.4">
      <c r="K56" s="102">
        <v>44274</v>
      </c>
      <c r="L56" s="103">
        <v>12314.5</v>
      </c>
      <c r="M56" s="100">
        <f t="shared" si="3"/>
        <v>1.1503583524778094E-2</v>
      </c>
      <c r="O56" s="104"/>
      <c r="P56" s="44"/>
      <c r="Q56" s="44"/>
      <c r="R56" s="44"/>
      <c r="S56" s="104"/>
      <c r="T56" s="44"/>
      <c r="U56" s="44"/>
      <c r="V56" s="44"/>
      <c r="W56" s="104"/>
      <c r="X56" s="44"/>
      <c r="Y56" s="44"/>
      <c r="Z56" s="44"/>
      <c r="AA56" s="104"/>
      <c r="AB56" s="44"/>
      <c r="AC56" s="42"/>
      <c r="AD56" s="42"/>
      <c r="AE56" s="42"/>
      <c r="AF56" s="42"/>
      <c r="AG56" s="42"/>
      <c r="AH56" s="42"/>
      <c r="AI56" s="42"/>
    </row>
    <row r="57" spans="11:35" ht="14.4">
      <c r="K57" s="102">
        <v>44277</v>
      </c>
      <c r="L57" s="103">
        <v>12338.59960938</v>
      </c>
      <c r="M57" s="100">
        <f t="shared" si="3"/>
        <v>1.9570107905315659E-3</v>
      </c>
      <c r="O57" s="104"/>
      <c r="P57" s="44"/>
      <c r="Q57" s="44"/>
      <c r="R57" s="44"/>
      <c r="S57" s="104"/>
      <c r="T57" s="44"/>
      <c r="U57" s="44"/>
      <c r="V57" s="44"/>
      <c r="W57" s="104"/>
      <c r="X57" s="44"/>
      <c r="Y57" s="44"/>
      <c r="Z57" s="44"/>
      <c r="AA57" s="104"/>
      <c r="AB57" s="44"/>
      <c r="AC57" s="42"/>
      <c r="AD57" s="42"/>
      <c r="AE57" s="42"/>
      <c r="AF57" s="42"/>
      <c r="AG57" s="42"/>
      <c r="AH57" s="42"/>
      <c r="AI57" s="42"/>
    </row>
    <row r="58" spans="11:35" ht="14.4">
      <c r="K58" s="102">
        <v>44278</v>
      </c>
      <c r="L58" s="103">
        <v>12417.299804689999</v>
      </c>
      <c r="M58" s="100">
        <f t="shared" si="3"/>
        <v>6.3783733812199372E-3</v>
      </c>
      <c r="O58" s="104"/>
      <c r="P58" s="44"/>
      <c r="Q58" s="44"/>
      <c r="R58" s="44"/>
      <c r="S58" s="104"/>
      <c r="T58" s="44"/>
      <c r="U58" s="44"/>
      <c r="V58" s="44"/>
      <c r="W58" s="104"/>
      <c r="X58" s="44"/>
      <c r="Y58" s="44"/>
      <c r="Z58" s="44"/>
      <c r="AA58" s="104"/>
      <c r="AB58" s="44"/>
      <c r="AC58" s="42"/>
      <c r="AD58" s="42"/>
      <c r="AE58" s="42"/>
      <c r="AF58" s="42"/>
      <c r="AG58" s="42"/>
      <c r="AH58" s="42"/>
      <c r="AI58" s="42"/>
    </row>
    <row r="59" spans="11:35" ht="14.4">
      <c r="K59" s="102">
        <v>44279</v>
      </c>
      <c r="L59" s="103">
        <v>12197.200195310001</v>
      </c>
      <c r="M59" s="100">
        <f t="shared" si="3"/>
        <v>-1.7725239209966381E-2</v>
      </c>
      <c r="O59" s="104"/>
      <c r="P59" s="44"/>
      <c r="Q59" s="44"/>
      <c r="R59" s="44"/>
      <c r="S59" s="104"/>
      <c r="T59" s="44"/>
      <c r="U59" s="44"/>
      <c r="V59" s="44"/>
      <c r="W59" s="104"/>
      <c r="X59" s="44"/>
      <c r="Y59" s="44"/>
      <c r="Z59" s="44"/>
      <c r="AA59" s="104"/>
      <c r="AB59" s="44"/>
      <c r="AC59" s="42"/>
      <c r="AD59" s="42"/>
      <c r="AE59" s="42"/>
      <c r="AF59" s="42"/>
      <c r="AG59" s="42"/>
      <c r="AH59" s="42"/>
      <c r="AI59" s="42"/>
    </row>
    <row r="60" spans="11:35" ht="14.4">
      <c r="K60" s="102">
        <v>44280</v>
      </c>
      <c r="L60" s="103">
        <v>11993.299804689999</v>
      </c>
      <c r="M60" s="100">
        <f t="shared" si="3"/>
        <v>-1.6716983189175139E-2</v>
      </c>
      <c r="O60" s="104"/>
      <c r="P60" s="44"/>
      <c r="Q60" s="44"/>
      <c r="R60" s="44"/>
      <c r="S60" s="104"/>
      <c r="T60" s="44"/>
      <c r="U60" s="44"/>
      <c r="V60" s="44"/>
      <c r="W60" s="104"/>
      <c r="X60" s="44"/>
      <c r="Y60" s="44"/>
      <c r="Z60" s="44"/>
      <c r="AA60" s="104"/>
      <c r="AB60" s="44"/>
      <c r="AC60" s="42"/>
      <c r="AD60" s="42"/>
      <c r="AE60" s="42"/>
      <c r="AF60" s="42"/>
      <c r="AG60" s="42"/>
      <c r="AH60" s="42"/>
      <c r="AI60" s="42"/>
    </row>
    <row r="61" spans="11:35" ht="14.4">
      <c r="K61" s="102">
        <v>44281</v>
      </c>
      <c r="L61" s="103">
        <v>12148.90039063</v>
      </c>
      <c r="M61" s="100">
        <f t="shared" si="3"/>
        <v>1.2973959500216292E-2</v>
      </c>
      <c r="O61" s="104"/>
      <c r="P61" s="44"/>
      <c r="Q61" s="44"/>
      <c r="R61" s="44"/>
      <c r="S61" s="104"/>
      <c r="T61" s="44"/>
      <c r="U61" s="44"/>
      <c r="V61" s="44"/>
      <c r="W61" s="104"/>
      <c r="X61" s="44"/>
      <c r="Y61" s="44"/>
      <c r="Z61" s="44"/>
      <c r="AA61" s="104"/>
      <c r="AB61" s="44"/>
      <c r="AC61" s="42"/>
      <c r="AD61" s="42"/>
      <c r="AE61" s="42"/>
      <c r="AF61" s="42"/>
      <c r="AG61" s="42"/>
      <c r="AH61" s="42"/>
      <c r="AI61" s="42"/>
    </row>
    <row r="62" spans="11:35" ht="14.4">
      <c r="K62" s="102">
        <v>44285</v>
      </c>
      <c r="L62" s="103">
        <v>12387.90039063</v>
      </c>
      <c r="M62" s="100">
        <f t="shared" si="3"/>
        <v>1.9672562315543596E-2</v>
      </c>
      <c r="O62" s="104"/>
      <c r="P62" s="44"/>
      <c r="Q62" s="44"/>
      <c r="R62" s="44"/>
      <c r="S62" s="104"/>
      <c r="T62" s="44"/>
      <c r="U62" s="44"/>
      <c r="V62" s="44"/>
      <c r="W62" s="104"/>
      <c r="X62" s="44"/>
      <c r="Y62" s="44"/>
      <c r="Z62" s="44"/>
      <c r="AA62" s="104"/>
      <c r="AB62" s="44"/>
      <c r="AC62" s="42"/>
      <c r="AD62" s="42"/>
      <c r="AE62" s="42"/>
      <c r="AF62" s="42"/>
      <c r="AG62" s="42"/>
      <c r="AH62" s="42"/>
      <c r="AI62" s="42"/>
    </row>
    <row r="63" spans="11:35" ht="14.4">
      <c r="K63" s="102">
        <v>44286</v>
      </c>
      <c r="L63" s="103">
        <v>12313.700195310001</v>
      </c>
      <c r="M63" s="100">
        <f t="shared" si="3"/>
        <v>-5.9897313491577009E-3</v>
      </c>
      <c r="O63" s="104"/>
      <c r="P63" s="44"/>
      <c r="Q63" s="44"/>
      <c r="R63" s="44"/>
      <c r="S63" s="104"/>
      <c r="T63" s="44"/>
      <c r="U63" s="44"/>
      <c r="V63" s="44"/>
      <c r="W63" s="104"/>
      <c r="X63" s="44"/>
      <c r="Y63" s="44"/>
      <c r="Z63" s="44"/>
      <c r="AA63" s="104"/>
      <c r="AB63" s="44"/>
      <c r="AC63" s="42"/>
      <c r="AD63" s="42"/>
      <c r="AE63" s="42"/>
      <c r="AF63" s="42"/>
      <c r="AG63" s="42"/>
      <c r="AH63" s="42"/>
      <c r="AI63" s="42"/>
    </row>
    <row r="64" spans="11:35" ht="14.4">
      <c r="K64" s="102">
        <v>44287</v>
      </c>
      <c r="L64" s="103">
        <v>12479</v>
      </c>
      <c r="M64" s="100">
        <f t="shared" si="3"/>
        <v>1.3424056300555209E-2</v>
      </c>
      <c r="O64" s="104"/>
      <c r="P64" s="44"/>
      <c r="Q64" s="44"/>
      <c r="R64" s="44"/>
      <c r="S64" s="104"/>
      <c r="T64" s="44"/>
      <c r="U64" s="44"/>
      <c r="V64" s="44"/>
      <c r="W64" s="104"/>
      <c r="X64" s="44"/>
      <c r="Y64" s="44"/>
      <c r="Z64" s="44"/>
      <c r="AA64" s="104"/>
      <c r="AB64" s="44"/>
      <c r="AC64" s="42"/>
      <c r="AD64" s="42"/>
      <c r="AE64" s="42"/>
      <c r="AF64" s="42"/>
      <c r="AG64" s="42"/>
      <c r="AH64" s="42"/>
      <c r="AI64" s="42"/>
    </row>
    <row r="65" spans="11:35" ht="14.4">
      <c r="K65" s="102">
        <v>44291</v>
      </c>
      <c r="L65" s="103">
        <v>12298.59960938</v>
      </c>
      <c r="M65" s="100">
        <f t="shared" si="3"/>
        <v>-1.445631786361079E-2</v>
      </c>
      <c r="O65" s="104"/>
      <c r="P65" s="44"/>
      <c r="Q65" s="44"/>
      <c r="R65" s="44"/>
      <c r="S65" s="104"/>
      <c r="T65" s="44"/>
      <c r="U65" s="44"/>
      <c r="V65" s="44"/>
      <c r="W65" s="104"/>
      <c r="X65" s="44"/>
      <c r="Y65" s="44"/>
      <c r="Z65" s="44"/>
      <c r="AA65" s="104"/>
      <c r="AB65" s="44"/>
      <c r="AC65" s="42"/>
      <c r="AD65" s="42"/>
      <c r="AE65" s="42"/>
      <c r="AF65" s="42"/>
      <c r="AG65" s="42"/>
      <c r="AH65" s="42"/>
      <c r="AI65" s="42"/>
    </row>
    <row r="66" spans="11:35" ht="14.4">
      <c r="K66" s="102">
        <v>44292</v>
      </c>
      <c r="L66" s="103">
        <v>12358.09960938</v>
      </c>
      <c r="M66" s="100">
        <f t="shared" si="3"/>
        <v>4.8379491885093273E-3</v>
      </c>
      <c r="O66" s="104"/>
      <c r="P66" s="44"/>
      <c r="Q66" s="44"/>
      <c r="R66" s="44"/>
      <c r="S66" s="104"/>
      <c r="T66" s="44"/>
      <c r="U66" s="44"/>
      <c r="V66" s="44"/>
      <c r="W66" s="104"/>
      <c r="X66" s="44"/>
      <c r="Y66" s="44"/>
      <c r="Z66" s="44"/>
      <c r="AA66" s="104"/>
      <c r="AB66" s="44"/>
      <c r="AC66" s="42"/>
      <c r="AD66" s="42"/>
      <c r="AE66" s="42"/>
      <c r="AF66" s="42"/>
      <c r="AG66" s="42"/>
      <c r="AH66" s="42"/>
      <c r="AI66" s="42"/>
    </row>
    <row r="67" spans="11:35" ht="14.4">
      <c r="K67" s="102">
        <v>44293</v>
      </c>
      <c r="L67" s="103">
        <v>12481.299804689999</v>
      </c>
      <c r="M67" s="100">
        <f t="shared" si="3"/>
        <v>9.9691861373643054E-3</v>
      </c>
      <c r="O67" s="104"/>
      <c r="P67" s="44"/>
      <c r="Q67" s="44"/>
      <c r="R67" s="44"/>
      <c r="S67" s="104"/>
      <c r="T67" s="44"/>
      <c r="U67" s="44"/>
      <c r="V67" s="44"/>
      <c r="W67" s="104"/>
      <c r="X67" s="44"/>
      <c r="Y67" s="44"/>
      <c r="Z67" s="44"/>
      <c r="AA67" s="104"/>
      <c r="AB67" s="44"/>
      <c r="AC67" s="42"/>
      <c r="AD67" s="42"/>
      <c r="AE67" s="42"/>
      <c r="AF67" s="42"/>
      <c r="AG67" s="42"/>
      <c r="AH67" s="42"/>
      <c r="AI67" s="42"/>
    </row>
    <row r="68" spans="11:35" ht="14.4">
      <c r="K68" s="102">
        <v>44294</v>
      </c>
      <c r="L68" s="103">
        <v>12541.65039063</v>
      </c>
      <c r="M68" s="100">
        <f t="shared" si="3"/>
        <v>4.8352805304239244E-3</v>
      </c>
      <c r="O68" s="104"/>
      <c r="P68" s="44"/>
      <c r="Q68" s="44"/>
      <c r="R68" s="44"/>
      <c r="S68" s="104"/>
      <c r="T68" s="44"/>
      <c r="U68" s="44"/>
      <c r="V68" s="44"/>
      <c r="W68" s="104"/>
      <c r="X68" s="44"/>
      <c r="Y68" s="44"/>
      <c r="Z68" s="44"/>
      <c r="AA68" s="104"/>
      <c r="AB68" s="44"/>
      <c r="AC68" s="42"/>
      <c r="AD68" s="42"/>
      <c r="AE68" s="42"/>
      <c r="AF68" s="42"/>
      <c r="AG68" s="42"/>
      <c r="AH68" s="42"/>
      <c r="AI68" s="42"/>
    </row>
    <row r="69" spans="11:35" ht="14.4">
      <c r="K69" s="102">
        <v>44295</v>
      </c>
      <c r="L69" s="103">
        <v>12527.40039063</v>
      </c>
      <c r="M69" s="100">
        <f t="shared" ref="M69:M84" si="4">L69/L68-1</f>
        <v>-1.1362140991145742E-3</v>
      </c>
      <c r="O69" s="104"/>
      <c r="P69" s="44"/>
      <c r="Q69" s="44"/>
      <c r="R69" s="44"/>
      <c r="S69" s="104"/>
      <c r="T69" s="44"/>
      <c r="U69" s="44"/>
      <c r="V69" s="44"/>
      <c r="W69" s="104"/>
      <c r="X69" s="44"/>
      <c r="Y69" s="44"/>
      <c r="Z69" s="44"/>
      <c r="AA69" s="104"/>
      <c r="AB69" s="44"/>
      <c r="AC69" s="42"/>
      <c r="AD69" s="42"/>
      <c r="AE69" s="42"/>
      <c r="AF69" s="42"/>
      <c r="AG69" s="42"/>
      <c r="AH69" s="42"/>
      <c r="AI69" s="42"/>
    </row>
    <row r="70" spans="11:35" ht="14.4">
      <c r="K70" s="102">
        <v>44298</v>
      </c>
      <c r="L70" s="103">
        <v>12024.09960938</v>
      </c>
      <c r="M70" s="100">
        <f t="shared" si="4"/>
        <v>-4.0175995462430447E-2</v>
      </c>
      <c r="O70" s="104"/>
      <c r="P70" s="44"/>
      <c r="Q70" s="44"/>
      <c r="R70" s="44"/>
      <c r="S70" s="104"/>
      <c r="T70" s="44"/>
      <c r="U70" s="44"/>
      <c r="V70" s="44"/>
      <c r="W70" s="104"/>
      <c r="X70" s="44"/>
      <c r="Y70" s="44"/>
      <c r="Z70" s="44"/>
      <c r="AA70" s="104"/>
      <c r="AB70" s="44"/>
      <c r="AC70" s="42"/>
      <c r="AD70" s="42"/>
      <c r="AE70" s="42"/>
      <c r="AF70" s="42"/>
      <c r="AG70" s="42"/>
      <c r="AH70" s="42"/>
      <c r="AI70" s="42"/>
    </row>
    <row r="71" spans="11:35" ht="14.4">
      <c r="K71" s="102">
        <v>44299</v>
      </c>
      <c r="L71" s="103">
        <v>12186.700195310001</v>
      </c>
      <c r="M71" s="100">
        <f t="shared" si="4"/>
        <v>1.3522890795345299E-2</v>
      </c>
      <c r="O71" s="104"/>
      <c r="P71" s="44"/>
      <c r="Q71" s="44"/>
      <c r="R71" s="44"/>
      <c r="S71" s="104"/>
      <c r="T71" s="44"/>
      <c r="U71" s="44"/>
      <c r="V71" s="44"/>
      <c r="W71" s="104"/>
      <c r="X71" s="44"/>
      <c r="Y71" s="44"/>
      <c r="Z71" s="44"/>
      <c r="AA71" s="104"/>
      <c r="AB71" s="44"/>
      <c r="AC71" s="42"/>
      <c r="AD71" s="42"/>
      <c r="AE71" s="42"/>
      <c r="AF71" s="42"/>
      <c r="AG71" s="42"/>
      <c r="AH71" s="42"/>
      <c r="AI71" s="42"/>
    </row>
    <row r="72" spans="11:35" ht="14.4">
      <c r="K72" s="102">
        <v>44301</v>
      </c>
      <c r="L72" s="103">
        <v>12237.59960938</v>
      </c>
      <c r="M72" s="100">
        <f t="shared" si="4"/>
        <v>4.1766362718587136E-3</v>
      </c>
      <c r="O72" s="104"/>
      <c r="P72" s="44"/>
      <c r="Q72" s="44"/>
      <c r="R72" s="44"/>
      <c r="S72" s="104"/>
      <c r="T72" s="44"/>
      <c r="U72" s="44"/>
      <c r="V72" s="44"/>
      <c r="W72" s="104"/>
      <c r="X72" s="44"/>
      <c r="Y72" s="44"/>
      <c r="Z72" s="44"/>
      <c r="AA72" s="104"/>
      <c r="AB72" s="44"/>
      <c r="AC72" s="42"/>
      <c r="AD72" s="42"/>
      <c r="AE72" s="42"/>
      <c r="AF72" s="42"/>
      <c r="AG72" s="42"/>
      <c r="AH72" s="42"/>
      <c r="AI72" s="42"/>
    </row>
    <row r="73" spans="11:35" ht="14.4">
      <c r="K73" s="102">
        <v>44302</v>
      </c>
      <c r="L73" s="103">
        <v>12298.049804689999</v>
      </c>
      <c r="M73" s="100">
        <f t="shared" si="4"/>
        <v>4.9397101751609274E-3</v>
      </c>
      <c r="O73" s="104"/>
      <c r="P73" s="44"/>
      <c r="Q73" s="44"/>
      <c r="R73" s="44"/>
      <c r="S73" s="104"/>
      <c r="T73" s="44"/>
      <c r="U73" s="44"/>
      <c r="V73" s="44"/>
      <c r="W73" s="104"/>
      <c r="X73" s="44"/>
      <c r="Y73" s="44"/>
      <c r="Z73" s="44"/>
      <c r="AA73" s="104"/>
      <c r="AB73" s="44"/>
      <c r="AC73" s="42"/>
      <c r="AD73" s="42"/>
      <c r="AE73" s="42"/>
      <c r="AF73" s="42"/>
      <c r="AG73" s="42"/>
      <c r="AH73" s="42"/>
      <c r="AI73" s="42"/>
    </row>
    <row r="74" spans="11:35" ht="14.4">
      <c r="K74" s="102">
        <v>44305</v>
      </c>
      <c r="L74" s="103">
        <v>12076.450195310001</v>
      </c>
      <c r="M74" s="100">
        <f t="shared" si="4"/>
        <v>-1.8019085375267307E-2</v>
      </c>
      <c r="O74" s="104"/>
      <c r="P74" s="44"/>
      <c r="Q74" s="44"/>
      <c r="R74" s="44"/>
      <c r="S74" s="104"/>
      <c r="T74" s="44"/>
      <c r="U74" s="44"/>
      <c r="V74" s="44"/>
      <c r="W74" s="104"/>
      <c r="X74" s="44"/>
      <c r="Y74" s="44"/>
      <c r="Z74" s="44"/>
      <c r="AA74" s="104"/>
      <c r="AB74" s="44"/>
      <c r="AC74" s="42"/>
      <c r="AD74" s="42"/>
      <c r="AE74" s="42"/>
      <c r="AF74" s="42"/>
      <c r="AG74" s="42"/>
      <c r="AH74" s="42"/>
      <c r="AI74" s="42"/>
    </row>
    <row r="75" spans="11:35" ht="14.4">
      <c r="K75" s="102">
        <v>44306</v>
      </c>
      <c r="L75" s="103">
        <v>12055.40039063</v>
      </c>
      <c r="M75" s="100">
        <f t="shared" si="4"/>
        <v>-1.7430457079329331E-3</v>
      </c>
      <c r="O75" s="104"/>
      <c r="P75" s="44"/>
      <c r="Q75" s="44"/>
      <c r="R75" s="44"/>
      <c r="S75" s="104"/>
      <c r="T75" s="44"/>
      <c r="U75" s="44"/>
      <c r="V75" s="44"/>
      <c r="W75" s="104"/>
      <c r="X75" s="44"/>
      <c r="Y75" s="44"/>
      <c r="Z75" s="44"/>
      <c r="AA75" s="104"/>
      <c r="AB75" s="44"/>
      <c r="AC75" s="42"/>
      <c r="AD75" s="42"/>
      <c r="AE75" s="42"/>
      <c r="AF75" s="42"/>
      <c r="AG75" s="42"/>
      <c r="AH75" s="42"/>
      <c r="AI75" s="42"/>
    </row>
    <row r="76" spans="11:35" ht="14.4">
      <c r="K76" s="102">
        <v>44308</v>
      </c>
      <c r="L76" s="103">
        <v>12132.049804689999</v>
      </c>
      <c r="M76" s="100">
        <f t="shared" si="4"/>
        <v>6.3580977467636579E-3</v>
      </c>
      <c r="O76" s="104"/>
      <c r="P76" s="44"/>
      <c r="Q76" s="44"/>
      <c r="R76" s="44"/>
      <c r="S76" s="104"/>
      <c r="T76" s="44"/>
      <c r="U76" s="44"/>
      <c r="V76" s="44"/>
      <c r="W76" s="104"/>
      <c r="X76" s="44"/>
      <c r="Y76" s="44"/>
      <c r="Z76" s="44"/>
      <c r="AA76" s="104"/>
      <c r="AB76" s="44"/>
      <c r="AC76" s="42"/>
      <c r="AD76" s="42"/>
      <c r="AE76" s="42"/>
      <c r="AF76" s="42"/>
      <c r="AG76" s="42"/>
      <c r="AH76" s="42"/>
      <c r="AI76" s="42"/>
    </row>
    <row r="77" spans="11:35" ht="14.4">
      <c r="K77" s="102">
        <v>44309</v>
      </c>
      <c r="L77" s="103">
        <v>12105.59960938</v>
      </c>
      <c r="M77" s="100">
        <f t="shared" si="4"/>
        <v>-2.1801917842254603E-3</v>
      </c>
      <c r="O77" s="104"/>
      <c r="P77" s="44"/>
      <c r="Q77" s="44"/>
      <c r="R77" s="44"/>
      <c r="S77" s="104"/>
      <c r="T77" s="44"/>
      <c r="U77" s="44"/>
      <c r="V77" s="44"/>
      <c r="W77" s="104"/>
      <c r="X77" s="44"/>
      <c r="Y77" s="44"/>
      <c r="Z77" s="44"/>
      <c r="AA77" s="104"/>
      <c r="AB77" s="44"/>
      <c r="AC77" s="42"/>
      <c r="AD77" s="42"/>
      <c r="AE77" s="42"/>
      <c r="AF77" s="42"/>
      <c r="AG77" s="42"/>
      <c r="AH77" s="42"/>
      <c r="AI77" s="42"/>
    </row>
    <row r="78" spans="11:35" ht="14.4">
      <c r="K78" s="102">
        <v>44312</v>
      </c>
      <c r="L78" s="103">
        <v>12216.84960938</v>
      </c>
      <c r="M78" s="100">
        <f t="shared" si="4"/>
        <v>9.1899619671707011E-3</v>
      </c>
      <c r="O78" s="104"/>
      <c r="P78" s="44"/>
      <c r="Q78" s="44"/>
      <c r="R78" s="44"/>
      <c r="S78" s="104"/>
      <c r="T78" s="44"/>
      <c r="U78" s="44"/>
      <c r="V78" s="44"/>
      <c r="W78" s="104"/>
      <c r="X78" s="44"/>
      <c r="Y78" s="44"/>
      <c r="Z78" s="44"/>
      <c r="AA78" s="104"/>
      <c r="AB78" s="44"/>
      <c r="AC78" s="42"/>
      <c r="AD78" s="42"/>
      <c r="AE78" s="42"/>
      <c r="AF78" s="42"/>
      <c r="AG78" s="42"/>
      <c r="AH78" s="42"/>
      <c r="AI78" s="42"/>
    </row>
    <row r="79" spans="11:35" ht="14.4">
      <c r="K79" s="102">
        <v>44313</v>
      </c>
      <c r="L79" s="103">
        <v>12362.549804689999</v>
      </c>
      <c r="M79" s="100">
        <f t="shared" si="4"/>
        <v>1.1926167544710653E-2</v>
      </c>
      <c r="O79" s="104"/>
      <c r="P79" s="44"/>
      <c r="Q79" s="44"/>
      <c r="R79" s="44"/>
      <c r="S79" s="104"/>
      <c r="T79" s="44"/>
      <c r="U79" s="44"/>
      <c r="V79" s="44"/>
      <c r="W79" s="104"/>
      <c r="X79" s="44"/>
      <c r="Y79" s="44"/>
      <c r="Z79" s="44"/>
      <c r="AA79" s="104"/>
      <c r="AB79" s="44"/>
      <c r="AC79" s="42"/>
      <c r="AD79" s="42"/>
      <c r="AE79" s="42"/>
      <c r="AF79" s="42"/>
      <c r="AG79" s="42"/>
      <c r="AH79" s="42"/>
      <c r="AI79" s="42"/>
    </row>
    <row r="80" spans="11:35" ht="14.4">
      <c r="K80" s="102">
        <v>44314</v>
      </c>
      <c r="L80" s="103">
        <v>12517.950195310001</v>
      </c>
      <c r="M80" s="100">
        <f t="shared" si="4"/>
        <v>1.2570253958535949E-2</v>
      </c>
      <c r="O80" s="104"/>
      <c r="P80" s="44"/>
      <c r="Q80" s="44"/>
      <c r="R80" s="44"/>
      <c r="S80" s="104"/>
      <c r="T80" s="44"/>
      <c r="U80" s="44"/>
      <c r="V80" s="44"/>
      <c r="W80" s="104"/>
      <c r="X80" s="44"/>
      <c r="Y80" s="44"/>
      <c r="Z80" s="44"/>
      <c r="AA80" s="104"/>
      <c r="AB80" s="44"/>
      <c r="AC80" s="42"/>
      <c r="AD80" s="42"/>
      <c r="AE80" s="42"/>
      <c r="AF80" s="42"/>
      <c r="AG80" s="42"/>
      <c r="AH80" s="42"/>
      <c r="AI80" s="42"/>
    </row>
    <row r="81" spans="11:35" ht="14.4">
      <c r="K81" s="102">
        <v>44315</v>
      </c>
      <c r="L81" s="103">
        <v>12532.799804689999</v>
      </c>
      <c r="M81" s="100">
        <f t="shared" si="4"/>
        <v>1.1862652549585739E-3</v>
      </c>
      <c r="O81" s="104"/>
      <c r="P81" s="44"/>
      <c r="Q81" s="44"/>
      <c r="R81" s="44"/>
      <c r="S81" s="104"/>
      <c r="T81" s="44"/>
      <c r="U81" s="44"/>
      <c r="V81" s="44"/>
      <c r="W81" s="104"/>
      <c r="X81" s="44"/>
      <c r="Y81" s="44"/>
      <c r="Z81" s="44"/>
      <c r="AA81" s="104"/>
      <c r="AB81" s="44"/>
      <c r="AC81" s="42"/>
      <c r="AD81" s="42"/>
      <c r="AE81" s="42"/>
      <c r="AF81" s="42"/>
      <c r="AG81" s="42"/>
      <c r="AH81" s="42"/>
      <c r="AI81" s="42"/>
    </row>
    <row r="82" spans="11:35" ht="14.4">
      <c r="K82" s="102">
        <v>44316</v>
      </c>
      <c r="L82" s="103">
        <v>12364.34960938</v>
      </c>
      <c r="M82" s="100">
        <f t="shared" si="4"/>
        <v>-1.344074731385736E-2</v>
      </c>
      <c r="O82" s="104"/>
      <c r="P82" s="44"/>
      <c r="Q82" s="44"/>
      <c r="R82" s="44"/>
      <c r="S82" s="104"/>
      <c r="T82" s="44"/>
      <c r="U82" s="44"/>
      <c r="V82" s="44"/>
      <c r="W82" s="104"/>
      <c r="X82" s="44"/>
      <c r="Y82" s="44"/>
      <c r="Z82" s="44"/>
      <c r="AA82" s="104"/>
      <c r="AB82" s="44"/>
      <c r="AC82" s="42"/>
      <c r="AD82" s="42"/>
      <c r="AE82" s="42"/>
      <c r="AF82" s="42"/>
      <c r="AG82" s="42"/>
      <c r="AH82" s="42"/>
      <c r="AI82" s="42"/>
    </row>
    <row r="83" spans="11:35" ht="14.4">
      <c r="K83" s="102">
        <v>44319</v>
      </c>
      <c r="L83" s="103">
        <v>12395.25</v>
      </c>
      <c r="M83" s="100">
        <f t="shared" si="4"/>
        <v>2.4991521265751437E-3</v>
      </c>
      <c r="O83" s="104"/>
      <c r="P83" s="44"/>
      <c r="Q83" s="44"/>
      <c r="R83" s="44"/>
      <c r="S83" s="104"/>
      <c r="T83" s="44"/>
      <c r="U83" s="44"/>
      <c r="V83" s="44"/>
      <c r="W83" s="104"/>
      <c r="X83" s="44"/>
      <c r="Y83" s="44"/>
      <c r="Z83" s="44"/>
      <c r="AA83" s="104"/>
      <c r="AB83" s="44"/>
      <c r="AC83" s="42"/>
      <c r="AD83" s="42"/>
      <c r="AE83" s="42"/>
      <c r="AF83" s="42"/>
      <c r="AG83" s="42"/>
      <c r="AH83" s="42"/>
      <c r="AI83" s="42"/>
    </row>
    <row r="84" spans="11:35" ht="14.4">
      <c r="K84" s="102">
        <v>44320</v>
      </c>
      <c r="L84" s="103">
        <v>12300.450195310001</v>
      </c>
      <c r="M84" s="100">
        <f t="shared" si="4"/>
        <v>-7.6480752457593892E-3</v>
      </c>
      <c r="O84" s="104"/>
      <c r="P84" s="44"/>
      <c r="Q84" s="44"/>
      <c r="R84" s="44"/>
      <c r="S84" s="104"/>
      <c r="T84" s="44"/>
      <c r="U84" s="44"/>
      <c r="V84" s="44"/>
      <c r="W84" s="104"/>
      <c r="X84" s="44"/>
      <c r="Y84" s="44"/>
      <c r="Z84" s="44"/>
      <c r="AA84" s="104"/>
      <c r="AB84" s="44"/>
      <c r="AC84" s="42"/>
      <c r="AD84" s="42"/>
      <c r="AE84" s="42"/>
      <c r="AF84" s="42"/>
      <c r="AG84" s="42"/>
      <c r="AH84" s="42"/>
      <c r="AI84" s="42"/>
    </row>
    <row r="85" spans="11:35" ht="14.4">
      <c r="K85" s="102">
        <v>44321</v>
      </c>
      <c r="L85" s="103">
        <v>12413</v>
      </c>
      <c r="M85" s="100">
        <f t="shared" ref="M85:M100" si="5">L85/L84-1</f>
        <v>9.1500557217745193E-3</v>
      </c>
      <c r="O85" s="104"/>
      <c r="P85" s="44"/>
      <c r="Q85" s="44"/>
      <c r="R85" s="44"/>
      <c r="S85" s="104"/>
      <c r="T85" s="44"/>
      <c r="U85" s="44"/>
      <c r="V85" s="44"/>
      <c r="W85" s="104"/>
      <c r="X85" s="44"/>
      <c r="Y85" s="44"/>
      <c r="Z85" s="44"/>
      <c r="AA85" s="104"/>
      <c r="AB85" s="44"/>
      <c r="AC85" s="42"/>
      <c r="AD85" s="42"/>
      <c r="AE85" s="42"/>
      <c r="AF85" s="42"/>
      <c r="AG85" s="42"/>
      <c r="AH85" s="42"/>
      <c r="AI85" s="42"/>
    </row>
    <row r="86" spans="11:35" ht="14.4">
      <c r="K86" s="102">
        <v>44322</v>
      </c>
      <c r="L86" s="103">
        <v>12501.90039063</v>
      </c>
      <c r="M86" s="100">
        <f t="shared" si="5"/>
        <v>7.1618779207283101E-3</v>
      </c>
      <c r="O86" s="104"/>
      <c r="P86" s="44"/>
      <c r="Q86" s="44"/>
      <c r="R86" s="44"/>
      <c r="S86" s="104"/>
      <c r="T86" s="44"/>
      <c r="U86" s="44"/>
      <c r="V86" s="44"/>
      <c r="W86" s="104"/>
      <c r="X86" s="44"/>
      <c r="Y86" s="44"/>
      <c r="Z86" s="44"/>
      <c r="AA86" s="104"/>
      <c r="AB86" s="44"/>
      <c r="AC86" s="42"/>
      <c r="AD86" s="42"/>
      <c r="AE86" s="42"/>
      <c r="AF86" s="42"/>
      <c r="AG86" s="42"/>
      <c r="AH86" s="42"/>
      <c r="AI86" s="42"/>
    </row>
    <row r="87" spans="11:35" ht="14.4">
      <c r="K87" s="102">
        <v>44323</v>
      </c>
      <c r="L87" s="103">
        <v>12563.09960938</v>
      </c>
      <c r="M87" s="100">
        <f t="shared" si="5"/>
        <v>4.8951932776450935E-3</v>
      </c>
      <c r="O87" s="104"/>
      <c r="P87" s="44"/>
      <c r="Q87" s="44"/>
      <c r="R87" s="44"/>
      <c r="S87" s="104"/>
      <c r="T87" s="44"/>
      <c r="U87" s="44"/>
      <c r="V87" s="44"/>
      <c r="W87" s="104"/>
      <c r="X87" s="44"/>
      <c r="Y87" s="44"/>
      <c r="Z87" s="44"/>
      <c r="AA87" s="104"/>
      <c r="AB87" s="44"/>
      <c r="AC87" s="42"/>
      <c r="AD87" s="42"/>
      <c r="AE87" s="42"/>
      <c r="AF87" s="42"/>
      <c r="AG87" s="42"/>
      <c r="AH87" s="42"/>
      <c r="AI87" s="42"/>
    </row>
    <row r="88" spans="11:35" ht="14.4">
      <c r="K88" s="102">
        <v>44326</v>
      </c>
      <c r="L88" s="103">
        <v>12669.90039063</v>
      </c>
      <c r="M88" s="100">
        <f t="shared" si="5"/>
        <v>8.5011489656787731E-3</v>
      </c>
      <c r="O88" s="104"/>
      <c r="P88" s="44"/>
      <c r="Q88" s="44"/>
      <c r="R88" s="44"/>
      <c r="S88" s="104"/>
      <c r="T88" s="44"/>
      <c r="U88" s="44"/>
      <c r="V88" s="44"/>
      <c r="W88" s="104"/>
      <c r="X88" s="44"/>
      <c r="Y88" s="44"/>
      <c r="Z88" s="44"/>
      <c r="AA88" s="104"/>
      <c r="AB88" s="44"/>
      <c r="AC88" s="42"/>
      <c r="AD88" s="42"/>
      <c r="AE88" s="42"/>
      <c r="AF88" s="42"/>
      <c r="AG88" s="42"/>
      <c r="AH88" s="42"/>
      <c r="AI88" s="42"/>
    </row>
    <row r="89" spans="11:35" ht="14.4">
      <c r="K89" s="102">
        <v>44327</v>
      </c>
      <c r="L89" s="103">
        <v>12642.25</v>
      </c>
      <c r="M89" s="100">
        <f t="shared" si="5"/>
        <v>-2.1823684304929092E-3</v>
      </c>
      <c r="O89" s="104"/>
      <c r="P89" s="44"/>
      <c r="Q89" s="44"/>
      <c r="R89" s="44"/>
      <c r="S89" s="104"/>
      <c r="T89" s="44"/>
      <c r="U89" s="44"/>
      <c r="V89" s="44"/>
      <c r="W89" s="104"/>
      <c r="X89" s="44"/>
      <c r="Y89" s="44"/>
      <c r="Z89" s="44"/>
      <c r="AA89" s="104"/>
      <c r="AB89" s="44"/>
      <c r="AC89" s="42"/>
      <c r="AD89" s="42"/>
      <c r="AE89" s="42"/>
      <c r="AF89" s="42"/>
      <c r="AG89" s="42"/>
      <c r="AH89" s="42"/>
      <c r="AI89" s="42"/>
    </row>
    <row r="90" spans="11:35" ht="14.4">
      <c r="K90" s="102">
        <v>44328</v>
      </c>
      <c r="L90" s="103">
        <v>12537.950195310001</v>
      </c>
      <c r="M90" s="100">
        <f t="shared" si="5"/>
        <v>-8.2500982570349324E-3</v>
      </c>
      <c r="O90" s="104"/>
      <c r="P90" s="44"/>
      <c r="Q90" s="44"/>
      <c r="R90" s="44"/>
      <c r="S90" s="104"/>
      <c r="T90" s="44"/>
      <c r="U90" s="44"/>
      <c r="V90" s="44"/>
      <c r="W90" s="104"/>
      <c r="X90" s="44"/>
      <c r="Y90" s="44"/>
      <c r="Z90" s="44"/>
      <c r="AA90" s="104"/>
      <c r="AB90" s="44"/>
      <c r="AC90" s="42"/>
      <c r="AD90" s="42"/>
      <c r="AE90" s="42"/>
      <c r="AF90" s="42"/>
      <c r="AG90" s="42"/>
      <c r="AH90" s="42"/>
      <c r="AI90" s="42"/>
    </row>
    <row r="91" spans="11:35" ht="14.4">
      <c r="K91" s="102">
        <v>44330</v>
      </c>
      <c r="L91" s="103">
        <v>12472.15039063</v>
      </c>
      <c r="M91" s="100">
        <f t="shared" si="5"/>
        <v>-5.2480512089300158E-3</v>
      </c>
      <c r="O91" s="104"/>
      <c r="P91" s="44"/>
      <c r="Q91" s="44"/>
      <c r="R91" s="44"/>
      <c r="S91" s="104"/>
      <c r="T91" s="44"/>
      <c r="U91" s="44"/>
      <c r="V91" s="44"/>
      <c r="W91" s="104"/>
      <c r="X91" s="44"/>
      <c r="Y91" s="44"/>
      <c r="Z91" s="44"/>
      <c r="AA91" s="104"/>
      <c r="AB91" s="44"/>
      <c r="AC91" s="42"/>
      <c r="AD91" s="42"/>
      <c r="AE91" s="42"/>
      <c r="AF91" s="42"/>
      <c r="AG91" s="42"/>
      <c r="AH91" s="42"/>
      <c r="AI91" s="42"/>
    </row>
    <row r="92" spans="11:35" ht="14.4">
      <c r="K92" s="102">
        <v>44333</v>
      </c>
      <c r="L92" s="103">
        <v>12672.09960938</v>
      </c>
      <c r="M92" s="100">
        <f t="shared" si="5"/>
        <v>1.6031655527519728E-2</v>
      </c>
      <c r="O92" s="104"/>
      <c r="P92" s="44"/>
      <c r="Q92" s="44"/>
      <c r="R92" s="44"/>
      <c r="S92" s="104"/>
      <c r="T92" s="44"/>
      <c r="U92" s="44"/>
      <c r="V92" s="44"/>
      <c r="W92" s="104"/>
      <c r="X92" s="44"/>
      <c r="Y92" s="44"/>
      <c r="Z92" s="44"/>
      <c r="AA92" s="104"/>
      <c r="AB92" s="44"/>
      <c r="AC92" s="42"/>
      <c r="AD92" s="42"/>
      <c r="AE92" s="42"/>
      <c r="AF92" s="42"/>
      <c r="AG92" s="42"/>
      <c r="AH92" s="42"/>
      <c r="AI92" s="42"/>
    </row>
    <row r="93" spans="11:35" ht="14.4">
      <c r="K93" s="102">
        <v>44334</v>
      </c>
      <c r="L93" s="103">
        <v>12839.09960938</v>
      </c>
      <c r="M93" s="100">
        <f t="shared" si="5"/>
        <v>1.3178558024937281E-2</v>
      </c>
      <c r="O93" s="104"/>
      <c r="P93" s="44"/>
      <c r="Q93" s="44"/>
      <c r="R93" s="44"/>
      <c r="S93" s="104"/>
      <c r="T93" s="44"/>
      <c r="U93" s="44"/>
      <c r="V93" s="44"/>
      <c r="W93" s="104"/>
      <c r="X93" s="44"/>
      <c r="Y93" s="44"/>
      <c r="Z93" s="44"/>
      <c r="AA93" s="104"/>
      <c r="AB93" s="44"/>
      <c r="AC93" s="42"/>
      <c r="AD93" s="42"/>
      <c r="AE93" s="42"/>
      <c r="AF93" s="42"/>
      <c r="AG93" s="42"/>
      <c r="AH93" s="42"/>
      <c r="AI93" s="42"/>
    </row>
    <row r="94" spans="11:35" ht="14.4">
      <c r="K94" s="102">
        <v>44335</v>
      </c>
      <c r="L94" s="103">
        <v>12809</v>
      </c>
      <c r="M94" s="100">
        <f t="shared" si="5"/>
        <v>-2.3443707343784315E-3</v>
      </c>
      <c r="O94" s="104"/>
      <c r="P94" s="44"/>
      <c r="Q94" s="44"/>
      <c r="R94" s="44"/>
      <c r="S94" s="104"/>
      <c r="T94" s="44"/>
      <c r="U94" s="44"/>
      <c r="V94" s="44"/>
      <c r="W94" s="104"/>
      <c r="X94" s="44"/>
      <c r="Y94" s="44"/>
      <c r="Z94" s="44"/>
      <c r="AA94" s="104"/>
      <c r="AB94" s="44"/>
      <c r="AC94" s="42"/>
      <c r="AD94" s="42"/>
      <c r="AE94" s="42"/>
      <c r="AF94" s="42"/>
      <c r="AG94" s="42"/>
      <c r="AH94" s="42"/>
      <c r="AI94" s="42"/>
    </row>
    <row r="95" spans="11:35" ht="14.4">
      <c r="K95" s="102">
        <v>44336</v>
      </c>
      <c r="L95" s="103">
        <v>12736.450195310001</v>
      </c>
      <c r="M95" s="100">
        <f t="shared" si="5"/>
        <v>-5.6639710117885045E-3</v>
      </c>
      <c r="O95" s="104"/>
      <c r="P95" s="44"/>
      <c r="Q95" s="44"/>
      <c r="R95" s="44"/>
      <c r="S95" s="104"/>
      <c r="T95" s="44"/>
      <c r="U95" s="44"/>
      <c r="V95" s="44"/>
      <c r="W95" s="104"/>
      <c r="X95" s="44"/>
      <c r="Y95" s="44"/>
      <c r="Z95" s="44"/>
      <c r="AA95" s="104"/>
      <c r="AB95" s="44"/>
      <c r="AC95" s="42"/>
      <c r="AD95" s="42"/>
      <c r="AE95" s="42"/>
      <c r="AF95" s="42"/>
      <c r="AG95" s="42"/>
      <c r="AH95" s="42"/>
      <c r="AI95" s="42"/>
    </row>
    <row r="96" spans="11:35" ht="14.4">
      <c r="K96" s="102">
        <v>44337</v>
      </c>
      <c r="L96" s="103">
        <v>12917.84960938</v>
      </c>
      <c r="M96" s="100">
        <f t="shared" si="5"/>
        <v>1.424254099755351E-2</v>
      </c>
      <c r="O96" s="104"/>
      <c r="P96" s="44"/>
      <c r="Q96" s="44"/>
      <c r="R96" s="44"/>
      <c r="S96" s="104"/>
      <c r="T96" s="44"/>
      <c r="U96" s="44"/>
      <c r="V96" s="44"/>
      <c r="W96" s="104"/>
      <c r="X96" s="44"/>
      <c r="Y96" s="44"/>
      <c r="Z96" s="44"/>
      <c r="AA96" s="104"/>
      <c r="AB96" s="44"/>
      <c r="AC96" s="42"/>
      <c r="AD96" s="42"/>
      <c r="AE96" s="42"/>
      <c r="AF96" s="42"/>
      <c r="AG96" s="42"/>
      <c r="AH96" s="42"/>
      <c r="AI96" s="42"/>
    </row>
    <row r="97" spans="11:35" ht="14.4">
      <c r="K97" s="102">
        <v>44340</v>
      </c>
      <c r="L97" s="103">
        <v>12962.450195310001</v>
      </c>
      <c r="M97" s="100">
        <f t="shared" si="5"/>
        <v>3.4526323868653286E-3</v>
      </c>
      <c r="O97" s="104"/>
      <c r="P97" s="44"/>
      <c r="Q97" s="44"/>
      <c r="R97" s="44"/>
      <c r="S97" s="104"/>
      <c r="T97" s="44"/>
      <c r="U97" s="44"/>
      <c r="V97" s="44"/>
      <c r="W97" s="104"/>
      <c r="X97" s="44"/>
      <c r="Y97" s="44"/>
      <c r="Z97" s="44"/>
      <c r="AA97" s="104"/>
      <c r="AB97" s="44"/>
      <c r="AC97" s="42"/>
      <c r="AD97" s="42"/>
      <c r="AE97" s="42"/>
      <c r="AF97" s="42"/>
      <c r="AG97" s="42"/>
      <c r="AH97" s="42"/>
      <c r="AI97" s="42"/>
    </row>
    <row r="98" spans="11:35" ht="14.4">
      <c r="K98" s="102">
        <v>44341</v>
      </c>
      <c r="L98" s="103">
        <v>12963</v>
      </c>
      <c r="M98" s="100">
        <f t="shared" si="5"/>
        <v>4.2415182447408384E-5</v>
      </c>
      <c r="O98" s="104"/>
      <c r="P98" s="44"/>
      <c r="Q98" s="44"/>
      <c r="R98" s="44"/>
      <c r="S98" s="104"/>
      <c r="T98" s="44"/>
      <c r="U98" s="44"/>
      <c r="V98" s="44"/>
      <c r="W98" s="104"/>
      <c r="X98" s="44"/>
      <c r="Y98" s="44"/>
      <c r="Z98" s="44"/>
      <c r="AA98" s="104"/>
      <c r="AB98" s="44"/>
      <c r="AC98" s="42"/>
      <c r="AD98" s="42"/>
      <c r="AE98" s="42"/>
      <c r="AF98" s="42"/>
      <c r="AG98" s="42"/>
      <c r="AH98" s="42"/>
      <c r="AI98" s="42"/>
    </row>
    <row r="99" spans="11:35" ht="14.4">
      <c r="K99" s="102">
        <v>44342</v>
      </c>
      <c r="L99" s="103">
        <v>13022.200195310001</v>
      </c>
      <c r="M99" s="100">
        <f t="shared" si="5"/>
        <v>4.5668591614596021E-3</v>
      </c>
      <c r="O99" s="104"/>
      <c r="P99" s="44"/>
      <c r="Q99" s="44"/>
      <c r="R99" s="44"/>
      <c r="S99" s="104"/>
      <c r="T99" s="44"/>
      <c r="U99" s="44"/>
      <c r="V99" s="44"/>
      <c r="W99" s="104"/>
      <c r="X99" s="44"/>
      <c r="Y99" s="44"/>
      <c r="Z99" s="44"/>
      <c r="AA99" s="104"/>
      <c r="AB99" s="44"/>
      <c r="AC99" s="42"/>
      <c r="AD99" s="42"/>
      <c r="AE99" s="42"/>
      <c r="AF99" s="42"/>
      <c r="AG99" s="42"/>
      <c r="AH99" s="42"/>
      <c r="AI99" s="42"/>
    </row>
    <row r="100" spans="11:35" ht="14.4">
      <c r="K100" s="102">
        <v>44343</v>
      </c>
      <c r="L100" s="103">
        <v>13066.25</v>
      </c>
      <c r="M100" s="100">
        <f t="shared" si="5"/>
        <v>3.3826699044194886E-3</v>
      </c>
      <c r="O100" s="104"/>
      <c r="P100" s="44"/>
      <c r="Q100" s="44"/>
      <c r="R100" s="44"/>
      <c r="S100" s="104"/>
      <c r="T100" s="44"/>
      <c r="U100" s="44"/>
      <c r="V100" s="44"/>
      <c r="W100" s="104"/>
      <c r="X100" s="44"/>
      <c r="Y100" s="44"/>
      <c r="Z100" s="44"/>
      <c r="AA100" s="104"/>
      <c r="AB100" s="44"/>
      <c r="AC100" s="42"/>
      <c r="AD100" s="42"/>
      <c r="AE100" s="42"/>
      <c r="AF100" s="42"/>
      <c r="AG100" s="42"/>
      <c r="AH100" s="42"/>
      <c r="AI100" s="42"/>
    </row>
    <row r="101" spans="11:35" ht="14.4">
      <c r="K101" s="102">
        <v>44344</v>
      </c>
      <c r="L101" s="103">
        <v>13117.049804689999</v>
      </c>
      <c r="M101" s="100">
        <f t="shared" ref="M101:M116" si="6">L101/L100-1</f>
        <v>3.8878641301061112E-3</v>
      </c>
      <c r="O101" s="104"/>
      <c r="P101" s="44"/>
      <c r="Q101" s="44"/>
      <c r="R101" s="44"/>
      <c r="S101" s="104"/>
      <c r="T101" s="44"/>
      <c r="U101" s="44"/>
      <c r="V101" s="44"/>
      <c r="W101" s="104"/>
      <c r="X101" s="44"/>
      <c r="Y101" s="44"/>
      <c r="Z101" s="44"/>
      <c r="AA101" s="104"/>
      <c r="AB101" s="44"/>
      <c r="AC101" s="42"/>
      <c r="AD101" s="42"/>
      <c r="AE101" s="42"/>
      <c r="AF101" s="42"/>
      <c r="AG101" s="42"/>
      <c r="AH101" s="42"/>
      <c r="AI101" s="42"/>
    </row>
    <row r="102" spans="11:35" ht="14.4">
      <c r="K102" s="102">
        <v>44347</v>
      </c>
      <c r="L102" s="103">
        <v>13226.34960938</v>
      </c>
      <c r="M102" s="100">
        <f t="shared" si="6"/>
        <v>8.3326514969028764E-3</v>
      </c>
      <c r="O102" s="104"/>
      <c r="P102" s="44"/>
      <c r="Q102" s="44"/>
      <c r="R102" s="44"/>
      <c r="S102" s="104"/>
      <c r="T102" s="44"/>
      <c r="U102" s="44"/>
      <c r="V102" s="44"/>
      <c r="W102" s="104"/>
      <c r="X102" s="44"/>
      <c r="Y102" s="44"/>
      <c r="Z102" s="44"/>
      <c r="AA102" s="104"/>
      <c r="AB102" s="44"/>
      <c r="AC102" s="42"/>
      <c r="AD102" s="42"/>
      <c r="AE102" s="42"/>
      <c r="AF102" s="42"/>
      <c r="AG102" s="42"/>
      <c r="AH102" s="42"/>
      <c r="AI102" s="42"/>
    </row>
    <row r="103" spans="11:35" ht="14.4">
      <c r="K103" s="102">
        <v>44348</v>
      </c>
      <c r="L103" s="103">
        <v>13210.40039063</v>
      </c>
      <c r="M103" s="100">
        <f t="shared" si="6"/>
        <v>-1.2058670170558283E-3</v>
      </c>
      <c r="O103" s="104"/>
      <c r="P103" s="44"/>
      <c r="Q103" s="44"/>
      <c r="R103" s="44"/>
      <c r="S103" s="104"/>
      <c r="T103" s="44"/>
      <c r="U103" s="44"/>
      <c r="V103" s="44"/>
      <c r="W103" s="104"/>
      <c r="X103" s="44"/>
      <c r="Y103" s="44"/>
      <c r="Z103" s="44"/>
      <c r="AA103" s="104"/>
      <c r="AB103" s="44"/>
      <c r="AC103" s="42"/>
      <c r="AD103" s="42"/>
      <c r="AE103" s="42"/>
      <c r="AF103" s="42"/>
      <c r="AG103" s="42"/>
      <c r="AH103" s="42"/>
      <c r="AI103" s="42"/>
    </row>
    <row r="104" spans="11:35" ht="14.4">
      <c r="K104" s="102">
        <v>44349</v>
      </c>
      <c r="L104" s="103">
        <v>13274.25</v>
      </c>
      <c r="M104" s="100">
        <f t="shared" si="6"/>
        <v>4.8332834344133602E-3</v>
      </c>
      <c r="O104" s="104"/>
      <c r="P104" s="44"/>
      <c r="Q104" s="44"/>
      <c r="R104" s="44"/>
      <c r="S104" s="104"/>
      <c r="T104" s="44"/>
      <c r="U104" s="44"/>
      <c r="V104" s="44"/>
      <c r="W104" s="104"/>
      <c r="X104" s="44"/>
      <c r="Y104" s="44"/>
      <c r="Z104" s="44"/>
      <c r="AA104" s="104"/>
      <c r="AB104" s="44"/>
      <c r="AC104" s="42"/>
      <c r="AD104" s="42"/>
      <c r="AE104" s="42"/>
      <c r="AF104" s="42"/>
      <c r="AG104" s="42"/>
      <c r="AH104" s="42"/>
      <c r="AI104" s="42"/>
    </row>
    <row r="105" spans="11:35" ht="14.4">
      <c r="K105" s="102">
        <v>44350</v>
      </c>
      <c r="L105" s="103">
        <v>13380.5</v>
      </c>
      <c r="M105" s="100">
        <f t="shared" si="6"/>
        <v>8.0042186940880722E-3</v>
      </c>
      <c r="O105" s="104"/>
      <c r="P105" s="44"/>
      <c r="Q105" s="44"/>
      <c r="R105" s="44"/>
      <c r="S105" s="104"/>
      <c r="T105" s="44"/>
      <c r="U105" s="44"/>
      <c r="V105" s="44"/>
      <c r="W105" s="104"/>
      <c r="X105" s="44"/>
      <c r="Y105" s="44"/>
      <c r="Z105" s="44"/>
      <c r="AA105" s="104"/>
      <c r="AB105" s="44"/>
      <c r="AC105" s="42"/>
      <c r="AD105" s="42"/>
      <c r="AE105" s="42"/>
      <c r="AF105" s="42"/>
      <c r="AG105" s="42"/>
      <c r="AH105" s="42"/>
      <c r="AI105" s="42"/>
    </row>
    <row r="106" spans="11:35" ht="14.4">
      <c r="K106" s="102">
        <v>44351</v>
      </c>
      <c r="L106" s="103">
        <v>13393.90039063</v>
      </c>
      <c r="M106" s="100">
        <f t="shared" si="6"/>
        <v>1.0014865386196448E-3</v>
      </c>
      <c r="O106" s="104"/>
      <c r="P106" s="44"/>
      <c r="Q106" s="44"/>
      <c r="R106" s="44"/>
      <c r="S106" s="104"/>
      <c r="T106" s="44"/>
      <c r="U106" s="44"/>
      <c r="V106" s="44"/>
      <c r="W106" s="104"/>
      <c r="X106" s="44"/>
      <c r="Y106" s="44"/>
      <c r="Z106" s="44"/>
      <c r="AA106" s="104"/>
      <c r="AB106" s="44"/>
      <c r="AC106" s="42"/>
      <c r="AD106" s="42"/>
      <c r="AE106" s="42"/>
      <c r="AF106" s="42"/>
      <c r="AG106" s="42"/>
      <c r="AH106" s="42"/>
      <c r="AI106" s="42"/>
    </row>
    <row r="107" spans="11:35" ht="14.4">
      <c r="K107" s="102">
        <v>44354</v>
      </c>
      <c r="L107" s="103">
        <v>13479.65039063</v>
      </c>
      <c r="M107" s="100">
        <f t="shared" si="6"/>
        <v>6.4021679644554741E-3</v>
      </c>
      <c r="O107" s="104"/>
      <c r="P107" s="44"/>
      <c r="Q107" s="44"/>
      <c r="R107" s="44"/>
      <c r="S107" s="104"/>
      <c r="T107" s="44"/>
      <c r="U107" s="44"/>
      <c r="V107" s="44"/>
      <c r="W107" s="104"/>
      <c r="X107" s="44"/>
      <c r="Y107" s="44"/>
      <c r="Z107" s="44"/>
      <c r="AA107" s="104"/>
      <c r="AB107" s="44"/>
      <c r="AC107" s="42"/>
      <c r="AD107" s="42"/>
      <c r="AE107" s="42"/>
      <c r="AF107" s="42"/>
      <c r="AG107" s="42"/>
      <c r="AH107" s="42"/>
      <c r="AI107" s="42"/>
    </row>
    <row r="108" spans="11:35" ht="14.4">
      <c r="K108" s="102">
        <v>44355</v>
      </c>
      <c r="L108" s="103">
        <v>13496.549804689999</v>
      </c>
      <c r="M108" s="100">
        <f t="shared" si="6"/>
        <v>1.2536982466360147E-3</v>
      </c>
      <c r="O108" s="104"/>
      <c r="P108" s="44"/>
      <c r="Q108" s="44"/>
      <c r="R108" s="44"/>
      <c r="S108" s="104"/>
      <c r="T108" s="44"/>
      <c r="U108" s="44"/>
      <c r="V108" s="44"/>
      <c r="W108" s="104"/>
      <c r="X108" s="44"/>
      <c r="Y108" s="44"/>
      <c r="Z108" s="44"/>
      <c r="AA108" s="104"/>
      <c r="AB108" s="44"/>
      <c r="AC108" s="42"/>
      <c r="AD108" s="42"/>
      <c r="AE108" s="42"/>
      <c r="AF108" s="42"/>
      <c r="AG108" s="42"/>
      <c r="AH108" s="42"/>
      <c r="AI108" s="42"/>
    </row>
    <row r="109" spans="11:35" ht="14.4">
      <c r="K109" s="102">
        <v>44356</v>
      </c>
      <c r="L109" s="103">
        <v>13396.40039063</v>
      </c>
      <c r="M109" s="100">
        <f t="shared" si="6"/>
        <v>-7.4203715400803505E-3</v>
      </c>
      <c r="O109" s="104"/>
      <c r="P109" s="44"/>
      <c r="Q109" s="44"/>
      <c r="R109" s="44"/>
      <c r="S109" s="104"/>
      <c r="T109" s="44"/>
      <c r="U109" s="44"/>
      <c r="V109" s="44"/>
      <c r="W109" s="104"/>
      <c r="X109" s="44"/>
      <c r="Y109" s="44"/>
      <c r="Z109" s="44"/>
      <c r="AA109" s="104"/>
      <c r="AB109" s="44"/>
      <c r="AC109" s="42"/>
      <c r="AD109" s="42"/>
      <c r="AE109" s="42"/>
      <c r="AF109" s="42"/>
      <c r="AG109" s="42"/>
      <c r="AH109" s="42"/>
      <c r="AI109" s="42"/>
    </row>
    <row r="110" spans="11:35" ht="14.4">
      <c r="K110" s="102">
        <v>44357</v>
      </c>
      <c r="L110" s="103">
        <v>13517.200195310001</v>
      </c>
      <c r="M110" s="100">
        <f t="shared" si="6"/>
        <v>9.0173331012479707E-3</v>
      </c>
      <c r="O110" s="104"/>
      <c r="P110" s="44"/>
      <c r="Q110" s="44"/>
      <c r="R110" s="44"/>
      <c r="S110" s="104"/>
      <c r="T110" s="44"/>
      <c r="U110" s="44"/>
      <c r="V110" s="44"/>
      <c r="W110" s="104"/>
      <c r="X110" s="44"/>
      <c r="Y110" s="44"/>
      <c r="Z110" s="44"/>
      <c r="AA110" s="104"/>
      <c r="AB110" s="44"/>
      <c r="AC110" s="42"/>
      <c r="AD110" s="42"/>
      <c r="AE110" s="42"/>
      <c r="AF110" s="42"/>
      <c r="AG110" s="42"/>
      <c r="AH110" s="42"/>
      <c r="AI110" s="42"/>
    </row>
    <row r="111" spans="11:35" ht="14.4">
      <c r="K111" s="102">
        <v>44358</v>
      </c>
      <c r="L111" s="103">
        <v>13563.84960938</v>
      </c>
      <c r="M111" s="100">
        <f t="shared" si="6"/>
        <v>3.4511151270946172E-3</v>
      </c>
      <c r="O111" s="104"/>
      <c r="P111" s="44"/>
      <c r="Q111" s="44"/>
      <c r="R111" s="44"/>
      <c r="S111" s="104"/>
      <c r="T111" s="44"/>
      <c r="U111" s="44"/>
      <c r="V111" s="44"/>
      <c r="W111" s="104"/>
      <c r="X111" s="44"/>
      <c r="Y111" s="44"/>
      <c r="Z111" s="44"/>
      <c r="AA111" s="104"/>
      <c r="AB111" s="44"/>
      <c r="AC111" s="42"/>
      <c r="AD111" s="42"/>
      <c r="AE111" s="42"/>
      <c r="AF111" s="42"/>
      <c r="AG111" s="42"/>
      <c r="AH111" s="42"/>
      <c r="AI111" s="42"/>
    </row>
    <row r="112" spans="11:35" ht="14.4">
      <c r="K112" s="102">
        <v>44361</v>
      </c>
      <c r="L112" s="103">
        <v>13554.15039063</v>
      </c>
      <c r="M112" s="100">
        <f t="shared" si="6"/>
        <v>-7.1507861184871846E-4</v>
      </c>
      <c r="O112" s="104"/>
      <c r="P112" s="44"/>
      <c r="Q112" s="44"/>
      <c r="R112" s="44"/>
      <c r="S112" s="104"/>
      <c r="T112" s="44"/>
      <c r="U112" s="44"/>
      <c r="V112" s="44"/>
      <c r="W112" s="104"/>
      <c r="X112" s="44"/>
      <c r="Y112" s="44"/>
      <c r="Z112" s="44"/>
      <c r="AA112" s="104"/>
      <c r="AB112" s="44"/>
      <c r="AC112" s="42"/>
      <c r="AD112" s="42"/>
      <c r="AE112" s="42"/>
      <c r="AF112" s="42"/>
      <c r="AG112" s="42"/>
      <c r="AH112" s="42"/>
      <c r="AI112" s="42"/>
    </row>
    <row r="113" spans="11:35" ht="14.4">
      <c r="K113" s="102">
        <v>44362</v>
      </c>
      <c r="L113" s="103">
        <v>13607.799804689999</v>
      </c>
      <c r="M113" s="100">
        <f t="shared" si="6"/>
        <v>3.9581539612461025E-3</v>
      </c>
      <c r="O113" s="104"/>
      <c r="P113" s="44"/>
      <c r="Q113" s="44"/>
      <c r="R113" s="44"/>
      <c r="S113" s="104"/>
      <c r="T113" s="44"/>
      <c r="U113" s="44"/>
      <c r="V113" s="44"/>
      <c r="W113" s="104"/>
      <c r="X113" s="44"/>
      <c r="Y113" s="44"/>
      <c r="Z113" s="44"/>
      <c r="AA113" s="104"/>
      <c r="AB113" s="44"/>
      <c r="AC113" s="42"/>
      <c r="AD113" s="42"/>
      <c r="AE113" s="42"/>
      <c r="AF113" s="42"/>
      <c r="AG113" s="42"/>
      <c r="AH113" s="42"/>
      <c r="AI113" s="42"/>
    </row>
    <row r="114" spans="11:35" ht="14.4">
      <c r="K114" s="102">
        <v>44363</v>
      </c>
      <c r="L114" s="103">
        <v>13510.59960938</v>
      </c>
      <c r="M114" s="100">
        <f t="shared" si="6"/>
        <v>-7.1429765799830847E-3</v>
      </c>
      <c r="O114" s="104"/>
      <c r="P114" s="44"/>
      <c r="Q114" s="44"/>
      <c r="R114" s="44"/>
      <c r="S114" s="104"/>
      <c r="T114" s="44"/>
      <c r="U114" s="44"/>
      <c r="V114" s="44"/>
      <c r="W114" s="104"/>
      <c r="X114" s="44"/>
      <c r="Y114" s="44"/>
      <c r="Z114" s="44"/>
      <c r="AA114" s="104"/>
      <c r="AB114" s="44"/>
      <c r="AC114" s="42"/>
      <c r="AD114" s="42"/>
      <c r="AE114" s="42"/>
      <c r="AF114" s="42"/>
      <c r="AG114" s="42"/>
      <c r="AH114" s="42"/>
      <c r="AI114" s="42"/>
    </row>
    <row r="115" spans="11:35" ht="14.4">
      <c r="K115" s="102">
        <v>44364</v>
      </c>
      <c r="L115" s="103">
        <v>13425.15039063</v>
      </c>
      <c r="M115" s="100">
        <f t="shared" si="6"/>
        <v>-6.3246059553623279E-3</v>
      </c>
      <c r="O115" s="104"/>
      <c r="P115" s="44"/>
      <c r="Q115" s="44"/>
      <c r="R115" s="44"/>
      <c r="S115" s="104"/>
      <c r="T115" s="44"/>
      <c r="U115" s="44"/>
      <c r="V115" s="44"/>
      <c r="W115" s="104"/>
      <c r="X115" s="44"/>
      <c r="Y115" s="44"/>
      <c r="Z115" s="44"/>
      <c r="AA115" s="104"/>
      <c r="AB115" s="44"/>
      <c r="AC115" s="42"/>
      <c r="AD115" s="42"/>
      <c r="AE115" s="42"/>
      <c r="AF115" s="42"/>
      <c r="AG115" s="42"/>
      <c r="AH115" s="42"/>
      <c r="AI115" s="42"/>
    </row>
    <row r="116" spans="11:35" ht="14.4">
      <c r="K116" s="102">
        <v>44365</v>
      </c>
      <c r="L116" s="103">
        <v>13386.549804689999</v>
      </c>
      <c r="M116" s="100">
        <f t="shared" si="6"/>
        <v>-2.8752442108166409E-3</v>
      </c>
      <c r="O116" s="104"/>
      <c r="P116" s="44"/>
      <c r="Q116" s="44"/>
      <c r="R116" s="44"/>
      <c r="S116" s="104"/>
      <c r="T116" s="44"/>
      <c r="U116" s="44"/>
      <c r="V116" s="44"/>
      <c r="W116" s="104"/>
      <c r="X116" s="44"/>
      <c r="Y116" s="44"/>
      <c r="Z116" s="44"/>
      <c r="AA116" s="104"/>
      <c r="AB116" s="44"/>
      <c r="AC116" s="42"/>
      <c r="AD116" s="42"/>
      <c r="AE116" s="42"/>
      <c r="AF116" s="42"/>
      <c r="AG116" s="42"/>
      <c r="AH116" s="42"/>
      <c r="AI116" s="42"/>
    </row>
    <row r="117" spans="11:35" ht="14.4">
      <c r="K117" s="102">
        <v>44368</v>
      </c>
      <c r="L117" s="103">
        <v>13456.09960938</v>
      </c>
      <c r="M117" s="100">
        <f t="shared" ref="M117:M132" si="7">L117/L116-1</f>
        <v>5.195498892898831E-3</v>
      </c>
      <c r="O117" s="104"/>
      <c r="P117" s="44"/>
      <c r="Q117" s="44"/>
      <c r="R117" s="44"/>
      <c r="S117" s="104"/>
      <c r="T117" s="44"/>
      <c r="U117" s="44"/>
      <c r="V117" s="44"/>
      <c r="W117" s="104"/>
      <c r="X117" s="44"/>
      <c r="Y117" s="44"/>
      <c r="Z117" s="44"/>
      <c r="AA117" s="104"/>
      <c r="AB117" s="44"/>
      <c r="AC117" s="42"/>
      <c r="AD117" s="42"/>
      <c r="AE117" s="42"/>
      <c r="AF117" s="42"/>
      <c r="AG117" s="42"/>
      <c r="AH117" s="42"/>
      <c r="AI117" s="42"/>
    </row>
    <row r="118" spans="11:35" ht="14.4">
      <c r="K118" s="102">
        <v>44369</v>
      </c>
      <c r="L118" s="103">
        <v>13491.09960938</v>
      </c>
      <c r="M118" s="100">
        <f t="shared" si="7"/>
        <v>2.6010509000395921E-3</v>
      </c>
      <c r="O118" s="104"/>
      <c r="P118" s="44"/>
      <c r="Q118" s="44"/>
      <c r="R118" s="44"/>
      <c r="S118" s="104"/>
      <c r="T118" s="44"/>
      <c r="U118" s="44"/>
      <c r="V118" s="44"/>
      <c r="W118" s="104"/>
      <c r="X118" s="44"/>
      <c r="Y118" s="44"/>
      <c r="Z118" s="44"/>
      <c r="AA118" s="104"/>
      <c r="AB118" s="44"/>
      <c r="AC118" s="42"/>
      <c r="AD118" s="42"/>
      <c r="AE118" s="42"/>
      <c r="AF118" s="42"/>
      <c r="AG118" s="42"/>
      <c r="AH118" s="42"/>
      <c r="AI118" s="42"/>
    </row>
    <row r="119" spans="11:35" ht="14.4">
      <c r="K119" s="102">
        <v>44370</v>
      </c>
      <c r="L119" s="103">
        <v>13423.34960938</v>
      </c>
      <c r="M119" s="100">
        <f t="shared" si="7"/>
        <v>-5.0218293513224488E-3</v>
      </c>
      <c r="O119" s="104"/>
      <c r="P119" s="44"/>
      <c r="Q119" s="44"/>
      <c r="R119" s="44"/>
      <c r="S119" s="104"/>
      <c r="T119" s="44"/>
      <c r="U119" s="44"/>
      <c r="V119" s="44"/>
      <c r="W119" s="104"/>
      <c r="X119" s="44"/>
      <c r="Y119" s="44"/>
      <c r="Z119" s="44"/>
      <c r="AA119" s="104"/>
      <c r="AB119" s="44"/>
      <c r="AC119" s="42"/>
      <c r="AD119" s="42"/>
      <c r="AE119" s="42"/>
      <c r="AF119" s="42"/>
      <c r="AG119" s="42"/>
      <c r="AH119" s="42"/>
      <c r="AI119" s="42"/>
    </row>
    <row r="120" spans="11:35" ht="14.4">
      <c r="K120" s="102">
        <v>44371</v>
      </c>
      <c r="L120" s="103">
        <v>13468.25</v>
      </c>
      <c r="M120" s="100">
        <f t="shared" si="7"/>
        <v>3.3449468222614964E-3</v>
      </c>
      <c r="O120" s="104"/>
      <c r="P120" s="44"/>
      <c r="Q120" s="44"/>
      <c r="R120" s="44"/>
      <c r="S120" s="104"/>
      <c r="T120" s="44"/>
      <c r="U120" s="44"/>
      <c r="V120" s="44"/>
      <c r="W120" s="104"/>
      <c r="X120" s="44"/>
      <c r="Y120" s="44"/>
      <c r="Z120" s="44"/>
      <c r="AA120" s="104"/>
      <c r="AB120" s="44"/>
      <c r="AC120" s="42"/>
      <c r="AD120" s="42"/>
      <c r="AE120" s="42"/>
      <c r="AF120" s="42"/>
      <c r="AG120" s="42"/>
      <c r="AH120" s="42"/>
      <c r="AI120" s="42"/>
    </row>
    <row r="121" spans="11:35" ht="14.4">
      <c r="K121" s="102">
        <v>44372</v>
      </c>
      <c r="L121" s="103">
        <v>13539.40039063</v>
      </c>
      <c r="M121" s="100">
        <f t="shared" si="7"/>
        <v>5.2828237246858034E-3</v>
      </c>
      <c r="O121" s="104"/>
      <c r="P121" s="44"/>
      <c r="Q121" s="44"/>
      <c r="R121" s="44"/>
      <c r="S121" s="104"/>
      <c r="T121" s="44"/>
      <c r="U121" s="44"/>
      <c r="V121" s="44"/>
      <c r="W121" s="104"/>
      <c r="X121" s="44"/>
      <c r="Y121" s="44"/>
      <c r="Z121" s="44"/>
      <c r="AA121" s="104"/>
      <c r="AB121" s="44"/>
      <c r="AC121" s="42"/>
      <c r="AD121" s="42"/>
      <c r="AE121" s="42"/>
      <c r="AF121" s="42"/>
      <c r="AG121" s="42"/>
      <c r="AH121" s="42"/>
      <c r="AI121" s="42"/>
    </row>
    <row r="122" spans="11:35" ht="14.4">
      <c r="K122" s="102">
        <v>44375</v>
      </c>
      <c r="L122" s="103">
        <v>13533.049804689999</v>
      </c>
      <c r="M122" s="100">
        <f t="shared" si="7"/>
        <v>-4.690448436990291E-4</v>
      </c>
      <c r="O122" s="104"/>
      <c r="P122" s="44"/>
      <c r="Q122" s="44"/>
      <c r="R122" s="44"/>
      <c r="S122" s="104"/>
      <c r="T122" s="44"/>
      <c r="U122" s="44"/>
      <c r="V122" s="44"/>
      <c r="W122" s="104"/>
      <c r="X122" s="44"/>
      <c r="Y122" s="44"/>
      <c r="Z122" s="44"/>
      <c r="AA122" s="104"/>
      <c r="AB122" s="44"/>
      <c r="AC122" s="42"/>
      <c r="AD122" s="42"/>
      <c r="AE122" s="42"/>
      <c r="AF122" s="42"/>
      <c r="AG122" s="42"/>
      <c r="AH122" s="42"/>
      <c r="AI122" s="42"/>
    </row>
    <row r="123" spans="11:35" ht="14.4">
      <c r="K123" s="102">
        <v>44376</v>
      </c>
      <c r="L123" s="103">
        <v>13481.950195310001</v>
      </c>
      <c r="M123" s="100">
        <f t="shared" si="7"/>
        <v>-3.7759123122630411E-3</v>
      </c>
      <c r="O123" s="104"/>
      <c r="P123" s="44"/>
      <c r="Q123" s="44"/>
      <c r="R123" s="44"/>
      <c r="S123" s="104"/>
      <c r="T123" s="44"/>
      <c r="U123" s="44"/>
      <c r="V123" s="44"/>
      <c r="W123" s="104"/>
      <c r="X123" s="44"/>
      <c r="Y123" s="44"/>
      <c r="Z123" s="44"/>
      <c r="AA123" s="104"/>
      <c r="AB123" s="44"/>
      <c r="AC123" s="42"/>
      <c r="AD123" s="42"/>
      <c r="AE123" s="42"/>
      <c r="AF123" s="42"/>
      <c r="AG123" s="42"/>
      <c r="AH123" s="42"/>
      <c r="AI123" s="42"/>
    </row>
    <row r="124" spans="11:35" ht="14.4">
      <c r="K124" s="102">
        <v>44377</v>
      </c>
      <c r="L124" s="103">
        <v>13473.549804689999</v>
      </c>
      <c r="M124" s="100">
        <f t="shared" si="7"/>
        <v>-6.2308423472179353E-4</v>
      </c>
      <c r="O124" s="104"/>
      <c r="P124" s="44"/>
      <c r="Q124" s="44"/>
      <c r="R124" s="44"/>
      <c r="S124" s="104"/>
      <c r="T124" s="44"/>
      <c r="U124" s="44"/>
      <c r="V124" s="44"/>
      <c r="W124" s="104"/>
      <c r="X124" s="44"/>
      <c r="Y124" s="44"/>
      <c r="Z124" s="44"/>
      <c r="AA124" s="104"/>
      <c r="AB124" s="44"/>
      <c r="AC124" s="42"/>
      <c r="AD124" s="42"/>
      <c r="AE124" s="42"/>
      <c r="AF124" s="42"/>
      <c r="AG124" s="42"/>
      <c r="AH124" s="42"/>
      <c r="AI124" s="42"/>
    </row>
    <row r="125" spans="11:35" ht="14.4">
      <c r="K125" s="102">
        <v>44378</v>
      </c>
      <c r="L125" s="103">
        <v>13454.09960938</v>
      </c>
      <c r="M125" s="100">
        <f t="shared" si="7"/>
        <v>-1.4435835835355793E-3</v>
      </c>
      <c r="O125" s="104"/>
      <c r="P125" s="44"/>
      <c r="Q125" s="44"/>
      <c r="R125" s="44"/>
      <c r="S125" s="104"/>
      <c r="T125" s="44"/>
      <c r="U125" s="44"/>
      <c r="V125" s="44"/>
      <c r="W125" s="104"/>
      <c r="X125" s="44"/>
      <c r="Y125" s="44"/>
      <c r="Z125" s="44"/>
      <c r="AA125" s="104"/>
      <c r="AB125" s="44"/>
      <c r="AC125" s="42"/>
      <c r="AD125" s="42"/>
      <c r="AE125" s="42"/>
      <c r="AF125" s="42"/>
      <c r="AG125" s="42"/>
      <c r="AH125" s="42"/>
      <c r="AI125" s="42"/>
    </row>
    <row r="126" spans="11:35" ht="14.4">
      <c r="K126" s="102">
        <v>44379</v>
      </c>
      <c r="L126" s="103">
        <v>13494.450195310001</v>
      </c>
      <c r="M126" s="100">
        <f t="shared" si="7"/>
        <v>2.9991294179112504E-3</v>
      </c>
      <c r="O126" s="104"/>
      <c r="P126" s="44"/>
      <c r="Q126" s="44"/>
      <c r="R126" s="44"/>
      <c r="S126" s="104"/>
      <c r="T126" s="44"/>
      <c r="U126" s="44"/>
      <c r="V126" s="44"/>
      <c r="W126" s="104"/>
      <c r="X126" s="44"/>
      <c r="Y126" s="44"/>
      <c r="Z126" s="44"/>
      <c r="AA126" s="104"/>
      <c r="AB126" s="44"/>
      <c r="AC126" s="42"/>
      <c r="AD126" s="42"/>
      <c r="AE126" s="42"/>
      <c r="AF126" s="42"/>
      <c r="AG126" s="42"/>
      <c r="AH126" s="42"/>
      <c r="AI126" s="42"/>
    </row>
    <row r="127" spans="11:35" ht="14.4">
      <c r="K127" s="102">
        <v>44382</v>
      </c>
      <c r="L127" s="103">
        <v>13585.75</v>
      </c>
      <c r="M127" s="100">
        <f t="shared" si="7"/>
        <v>6.7657298643950536E-3</v>
      </c>
      <c r="O127" s="104"/>
      <c r="P127" s="44"/>
      <c r="Q127" s="44"/>
      <c r="R127" s="44"/>
      <c r="S127" s="104"/>
      <c r="T127" s="44"/>
      <c r="U127" s="44"/>
      <c r="V127" s="44"/>
      <c r="W127" s="104"/>
      <c r="X127" s="44"/>
      <c r="Y127" s="44"/>
      <c r="Z127" s="44"/>
      <c r="AA127" s="104"/>
      <c r="AB127" s="44"/>
      <c r="AC127" s="42"/>
      <c r="AD127" s="42"/>
      <c r="AE127" s="42"/>
      <c r="AF127" s="42"/>
      <c r="AG127" s="42"/>
      <c r="AH127" s="42"/>
      <c r="AI127" s="42"/>
    </row>
    <row r="128" spans="11:35" ht="14.4">
      <c r="K128" s="102">
        <v>44383</v>
      </c>
      <c r="L128" s="103">
        <v>13574.15039063</v>
      </c>
      <c r="M128" s="100">
        <f t="shared" si="7"/>
        <v>-8.5380706769955239E-4</v>
      </c>
      <c r="O128" s="104"/>
      <c r="P128" s="44"/>
      <c r="Q128" s="44"/>
      <c r="R128" s="44"/>
      <c r="S128" s="104"/>
      <c r="T128" s="44"/>
      <c r="U128" s="44"/>
      <c r="V128" s="44"/>
      <c r="W128" s="104"/>
      <c r="X128" s="44"/>
      <c r="Y128" s="44"/>
      <c r="Z128" s="44"/>
      <c r="AA128" s="104"/>
      <c r="AB128" s="44"/>
      <c r="AC128" s="42"/>
      <c r="AD128" s="42"/>
      <c r="AE128" s="42"/>
      <c r="AF128" s="42"/>
      <c r="AG128" s="42"/>
      <c r="AH128" s="42"/>
      <c r="AI128" s="42"/>
    </row>
    <row r="129" spans="11:35" ht="14.4">
      <c r="K129" s="102">
        <v>44384</v>
      </c>
      <c r="L129" s="103">
        <v>13631</v>
      </c>
      <c r="M129" s="100">
        <f t="shared" si="7"/>
        <v>4.1880786446304441E-3</v>
      </c>
      <c r="O129" s="104"/>
      <c r="P129" s="44"/>
      <c r="Q129" s="42"/>
      <c r="R129" s="42"/>
      <c r="S129" s="104"/>
      <c r="T129" s="44"/>
      <c r="U129" s="42"/>
      <c r="V129" s="42"/>
      <c r="W129" s="104"/>
      <c r="X129" s="44"/>
      <c r="Y129" s="42"/>
      <c r="Z129" s="42"/>
      <c r="AA129" s="104"/>
      <c r="AB129" s="44"/>
      <c r="AC129" s="42"/>
      <c r="AD129" s="42"/>
      <c r="AE129" s="42"/>
      <c r="AF129" s="42"/>
      <c r="AG129" s="42"/>
      <c r="AH129" s="42"/>
      <c r="AI129" s="42"/>
    </row>
    <row r="130" spans="11:35" ht="14.4">
      <c r="K130" s="102">
        <v>44385</v>
      </c>
      <c r="L130" s="103">
        <v>13532.700195310001</v>
      </c>
      <c r="M130" s="100">
        <f t="shared" si="7"/>
        <v>-7.2114888628860285E-3</v>
      </c>
      <c r="O130" s="104"/>
      <c r="P130" s="44"/>
      <c r="Q130" s="42"/>
      <c r="R130" s="42"/>
      <c r="S130" s="104"/>
      <c r="T130" s="44"/>
      <c r="U130" s="42"/>
      <c r="V130" s="42"/>
      <c r="W130" s="104"/>
      <c r="X130" s="44"/>
      <c r="Y130" s="42"/>
      <c r="Z130" s="42"/>
      <c r="AA130" s="104"/>
      <c r="AB130" s="44"/>
      <c r="AC130" s="42"/>
      <c r="AD130" s="42"/>
      <c r="AE130" s="42"/>
      <c r="AF130" s="42"/>
      <c r="AG130" s="42"/>
      <c r="AH130" s="42"/>
      <c r="AI130" s="42"/>
    </row>
    <row r="131" spans="11:35" ht="14.4">
      <c r="K131" s="102">
        <v>44386</v>
      </c>
      <c r="L131" s="103">
        <v>13527.950195310001</v>
      </c>
      <c r="M131" s="100">
        <f t="shared" si="7"/>
        <v>-3.5100164279455726E-4</v>
      </c>
      <c r="O131" s="104"/>
      <c r="P131" s="44"/>
      <c r="Q131" s="42"/>
      <c r="R131" s="42"/>
      <c r="S131" s="104"/>
      <c r="T131" s="44"/>
      <c r="U131" s="42"/>
      <c r="V131" s="42"/>
      <c r="W131" s="104"/>
      <c r="X131" s="44"/>
      <c r="Y131" s="42"/>
      <c r="Z131" s="42"/>
      <c r="AA131" s="104"/>
      <c r="AB131" s="44"/>
      <c r="AC131" s="42"/>
      <c r="AD131" s="42"/>
      <c r="AE131" s="42"/>
      <c r="AF131" s="42"/>
      <c r="AG131" s="42"/>
      <c r="AH131" s="42"/>
      <c r="AI131" s="42"/>
    </row>
    <row r="132" spans="11:35" ht="14.4">
      <c r="K132" s="102">
        <v>44389</v>
      </c>
      <c r="L132" s="103">
        <v>13549</v>
      </c>
      <c r="M132" s="100">
        <f t="shared" si="7"/>
        <v>1.556023224959624E-3</v>
      </c>
      <c r="O132" s="104"/>
      <c r="P132" s="44"/>
      <c r="Q132" s="42"/>
      <c r="R132" s="42"/>
      <c r="S132" s="104"/>
      <c r="T132" s="44"/>
      <c r="U132" s="42"/>
      <c r="V132" s="42"/>
      <c r="W132" s="104"/>
      <c r="X132" s="44"/>
      <c r="Y132" s="42"/>
      <c r="Z132" s="42"/>
      <c r="AA132" s="104"/>
      <c r="AB132" s="44"/>
      <c r="AC132" s="42"/>
      <c r="AD132" s="42"/>
      <c r="AE132" s="42"/>
      <c r="AF132" s="42"/>
      <c r="AG132" s="42"/>
      <c r="AH132" s="42"/>
      <c r="AI132" s="42"/>
    </row>
    <row r="133" spans="11:35" ht="14.4">
      <c r="K133" s="102">
        <v>44390</v>
      </c>
      <c r="L133" s="103">
        <v>13628.84960938</v>
      </c>
      <c r="M133" s="100">
        <f t="shared" ref="M133:M148" si="8">L133/L132-1</f>
        <v>5.8933950387483058E-3</v>
      </c>
      <c r="O133" s="104"/>
      <c r="P133" s="44"/>
      <c r="Q133" s="42"/>
      <c r="R133" s="42"/>
      <c r="S133" s="104"/>
      <c r="T133" s="44"/>
      <c r="U133" s="42"/>
      <c r="V133" s="42"/>
      <c r="W133" s="104"/>
      <c r="X133" s="44"/>
      <c r="Y133" s="42"/>
      <c r="Z133" s="42"/>
      <c r="AA133" s="104"/>
      <c r="AB133" s="44"/>
      <c r="AC133" s="42"/>
      <c r="AD133" s="42"/>
      <c r="AE133" s="42"/>
      <c r="AF133" s="42"/>
      <c r="AG133" s="42"/>
      <c r="AH133" s="42"/>
      <c r="AI133" s="42"/>
    </row>
    <row r="134" spans="11:35" ht="14.4">
      <c r="K134" s="102">
        <v>44391</v>
      </c>
      <c r="L134" s="103">
        <v>13661.09960938</v>
      </c>
      <c r="M134" s="100">
        <f t="shared" si="8"/>
        <v>2.3663039012333797E-3</v>
      </c>
      <c r="O134" s="104"/>
      <c r="P134" s="44"/>
      <c r="Q134" s="42"/>
      <c r="R134" s="42"/>
      <c r="S134" s="104"/>
      <c r="T134" s="44"/>
      <c r="U134" s="42"/>
      <c r="V134" s="42"/>
      <c r="W134" s="104"/>
      <c r="X134" s="44"/>
      <c r="Y134" s="42"/>
      <c r="Z134" s="42"/>
      <c r="AA134" s="104"/>
      <c r="AB134" s="44"/>
      <c r="AC134" s="42"/>
      <c r="AD134" s="42"/>
      <c r="AE134" s="42"/>
      <c r="AF134" s="42"/>
      <c r="AG134" s="42"/>
      <c r="AH134" s="42"/>
      <c r="AI134" s="42"/>
    </row>
    <row r="135" spans="11:35" ht="14.4">
      <c r="K135" s="102">
        <v>44392</v>
      </c>
      <c r="L135" s="103">
        <v>13720.34960938</v>
      </c>
      <c r="M135" s="100">
        <f t="shared" si="8"/>
        <v>4.3371325657648452E-3</v>
      </c>
      <c r="O135" s="104"/>
      <c r="P135" s="44"/>
      <c r="Q135" s="42"/>
      <c r="R135" s="42"/>
      <c r="S135" s="104"/>
      <c r="T135" s="44"/>
      <c r="U135" s="42"/>
      <c r="V135" s="42"/>
      <c r="W135" s="104"/>
      <c r="X135" s="44"/>
      <c r="Y135" s="42"/>
      <c r="Z135" s="42"/>
      <c r="AA135" s="104"/>
      <c r="AB135" s="44"/>
      <c r="AC135" s="42"/>
      <c r="AD135" s="42"/>
      <c r="AE135" s="42"/>
      <c r="AF135" s="42"/>
      <c r="AG135" s="42"/>
      <c r="AH135" s="42"/>
      <c r="AI135" s="42"/>
    </row>
    <row r="136" spans="11:35" ht="14.4">
      <c r="K136" s="102">
        <v>44393</v>
      </c>
      <c r="L136" s="103">
        <v>13742.34960938</v>
      </c>
      <c r="M136" s="100">
        <f t="shared" si="8"/>
        <v>1.6034576833932057E-3</v>
      </c>
      <c r="O136" s="104"/>
      <c r="P136" s="44"/>
      <c r="Q136" s="42"/>
      <c r="R136" s="42"/>
      <c r="S136" s="104"/>
      <c r="T136" s="44"/>
      <c r="U136" s="42"/>
      <c r="V136" s="42"/>
      <c r="W136" s="104"/>
      <c r="X136" s="44"/>
      <c r="Y136" s="42"/>
      <c r="Z136" s="42"/>
      <c r="AA136" s="104"/>
      <c r="AB136" s="44"/>
      <c r="AC136" s="42"/>
      <c r="AD136" s="42"/>
      <c r="AE136" s="42"/>
      <c r="AF136" s="42"/>
      <c r="AG136" s="42"/>
      <c r="AH136" s="42"/>
      <c r="AI136" s="42"/>
    </row>
    <row r="137" spans="11:35" ht="14.4">
      <c r="K137" s="102">
        <v>44396</v>
      </c>
      <c r="L137" s="103">
        <v>13619.84960938</v>
      </c>
      <c r="M137" s="100">
        <f t="shared" si="8"/>
        <v>-8.914050615943192E-3</v>
      </c>
      <c r="O137" s="104"/>
      <c r="P137" s="44"/>
      <c r="Q137" s="42"/>
      <c r="R137" s="42"/>
      <c r="S137" s="104"/>
      <c r="T137" s="44"/>
      <c r="U137" s="42"/>
      <c r="V137" s="42"/>
      <c r="W137" s="104"/>
      <c r="X137" s="44"/>
      <c r="Y137" s="42"/>
      <c r="Z137" s="42"/>
      <c r="AA137" s="104"/>
      <c r="AB137" s="44"/>
      <c r="AC137" s="42"/>
      <c r="AD137" s="42"/>
      <c r="AE137" s="42"/>
      <c r="AF137" s="42"/>
      <c r="AG137" s="42"/>
      <c r="AH137" s="42"/>
      <c r="AI137" s="42"/>
    </row>
    <row r="138" spans="11:35" ht="14.4">
      <c r="K138" s="102">
        <v>44397</v>
      </c>
      <c r="L138" s="103">
        <v>13495.59960938</v>
      </c>
      <c r="M138" s="100">
        <f t="shared" si="8"/>
        <v>-9.1227145352933414E-3</v>
      </c>
      <c r="O138" s="104"/>
      <c r="P138" s="44"/>
      <c r="Q138" s="42"/>
      <c r="R138" s="42"/>
      <c r="S138" s="104"/>
      <c r="T138" s="44"/>
      <c r="U138" s="42"/>
      <c r="V138" s="42"/>
      <c r="W138" s="104"/>
      <c r="X138" s="44"/>
      <c r="Y138" s="42"/>
      <c r="Z138" s="42"/>
      <c r="AA138" s="104"/>
      <c r="AB138" s="44"/>
      <c r="AC138" s="42"/>
      <c r="AD138" s="42"/>
      <c r="AE138" s="42"/>
      <c r="AF138" s="42"/>
      <c r="AG138" s="42"/>
      <c r="AH138" s="42"/>
      <c r="AI138" s="42"/>
    </row>
    <row r="139" spans="11:35" ht="14.4">
      <c r="K139" s="102">
        <v>44399</v>
      </c>
      <c r="L139" s="103">
        <v>13670.200195310001</v>
      </c>
      <c r="M139" s="100">
        <f t="shared" si="8"/>
        <v>1.2937593807143211E-2</v>
      </c>
      <c r="O139" s="104"/>
      <c r="P139" s="44"/>
      <c r="Q139" s="42"/>
      <c r="R139" s="42"/>
      <c r="S139" s="104"/>
      <c r="T139" s="44"/>
      <c r="U139" s="42"/>
      <c r="V139" s="42"/>
      <c r="W139" s="104"/>
      <c r="X139" s="44"/>
      <c r="Y139" s="42"/>
      <c r="Z139" s="42"/>
      <c r="AA139" s="104"/>
      <c r="AB139" s="44"/>
      <c r="AC139" s="42"/>
      <c r="AD139" s="42"/>
      <c r="AE139" s="42"/>
      <c r="AF139" s="42"/>
      <c r="AG139" s="42"/>
      <c r="AH139" s="42"/>
      <c r="AI139" s="42"/>
    </row>
    <row r="140" spans="11:35" ht="14.4">
      <c r="K140" s="102">
        <v>44400</v>
      </c>
      <c r="L140" s="103">
        <v>13687</v>
      </c>
      <c r="M140" s="100">
        <f t="shared" si="8"/>
        <v>1.2289362591604291E-3</v>
      </c>
      <c r="O140" s="104"/>
      <c r="P140" s="44"/>
      <c r="Q140" s="42"/>
      <c r="R140" s="42"/>
      <c r="S140" s="104"/>
      <c r="T140" s="44"/>
      <c r="U140" s="42"/>
      <c r="V140" s="42"/>
      <c r="W140" s="104"/>
      <c r="X140" s="44"/>
      <c r="Y140" s="42"/>
      <c r="Z140" s="42"/>
      <c r="AA140" s="104"/>
      <c r="AB140" s="44"/>
      <c r="AC140" s="42"/>
      <c r="AD140" s="42"/>
      <c r="AE140" s="42"/>
      <c r="AF140" s="42"/>
      <c r="AG140" s="42"/>
      <c r="AH140" s="42"/>
      <c r="AI140" s="42"/>
    </row>
    <row r="141" spans="11:35" ht="14.4">
      <c r="K141" s="102">
        <v>44403</v>
      </c>
      <c r="L141" s="103">
        <v>13675.09960938</v>
      </c>
      <c r="M141" s="100">
        <f t="shared" si="8"/>
        <v>-8.6946669248189057E-4</v>
      </c>
      <c r="O141" s="104"/>
      <c r="P141" s="44"/>
      <c r="Q141" s="42"/>
      <c r="R141" s="42"/>
      <c r="S141" s="104"/>
      <c r="T141" s="44"/>
      <c r="U141" s="42"/>
      <c r="V141" s="42"/>
      <c r="W141" s="104"/>
      <c r="X141" s="44"/>
      <c r="Y141" s="42"/>
      <c r="Z141" s="42"/>
      <c r="AA141" s="104"/>
      <c r="AB141" s="44"/>
      <c r="AC141" s="42"/>
      <c r="AD141" s="42"/>
      <c r="AE141" s="42"/>
      <c r="AF141" s="42"/>
      <c r="AG141" s="42"/>
      <c r="AH141" s="42"/>
      <c r="AI141" s="42"/>
    </row>
    <row r="142" spans="11:35" ht="14.4">
      <c r="K142" s="102">
        <v>44404</v>
      </c>
      <c r="L142" s="103">
        <v>13610.299804689999</v>
      </c>
      <c r="M142" s="100">
        <f t="shared" si="8"/>
        <v>-4.7385252422990076E-3</v>
      </c>
      <c r="O142" s="104"/>
      <c r="P142" s="44"/>
      <c r="Q142" s="42"/>
      <c r="R142" s="42"/>
      <c r="S142" s="104"/>
      <c r="T142" s="44"/>
      <c r="U142" s="42"/>
      <c r="V142" s="42"/>
      <c r="W142" s="104"/>
      <c r="X142" s="44"/>
      <c r="Y142" s="42"/>
      <c r="Z142" s="42"/>
      <c r="AA142" s="104"/>
      <c r="AB142" s="44"/>
      <c r="AC142" s="42"/>
      <c r="AD142" s="42"/>
      <c r="AE142" s="42"/>
      <c r="AF142" s="42"/>
      <c r="AG142" s="42"/>
      <c r="AH142" s="42"/>
      <c r="AI142" s="42"/>
    </row>
    <row r="143" spans="11:35" ht="14.4">
      <c r="K143" s="102">
        <v>44405</v>
      </c>
      <c r="L143" s="103">
        <v>13579.15039063</v>
      </c>
      <c r="M143" s="100">
        <f t="shared" si="8"/>
        <v>-2.2886647984980968E-3</v>
      </c>
      <c r="O143" s="104"/>
      <c r="P143" s="44"/>
      <c r="Q143" s="42"/>
      <c r="R143" s="42"/>
      <c r="S143" s="104"/>
      <c r="T143" s="44"/>
      <c r="U143" s="42"/>
      <c r="V143" s="42"/>
      <c r="W143" s="104"/>
      <c r="X143" s="44"/>
      <c r="Y143" s="42"/>
      <c r="Z143" s="42"/>
      <c r="AA143" s="104"/>
      <c r="AB143" s="44"/>
      <c r="AC143" s="42"/>
      <c r="AD143" s="42"/>
      <c r="AE143" s="42"/>
      <c r="AF143" s="42"/>
      <c r="AG143" s="42"/>
      <c r="AH143" s="42"/>
      <c r="AI143" s="42"/>
    </row>
    <row r="144" spans="11:35" ht="14.4">
      <c r="K144" s="102">
        <v>44406</v>
      </c>
      <c r="L144" s="103">
        <v>13643.75</v>
      </c>
      <c r="M144" s="100">
        <f t="shared" si="8"/>
        <v>4.7572644467193115E-3</v>
      </c>
      <c r="O144" s="104"/>
      <c r="P144" s="44"/>
      <c r="Q144" s="42"/>
      <c r="R144" s="42"/>
      <c r="S144" s="104"/>
      <c r="T144" s="44"/>
      <c r="U144" s="42"/>
      <c r="V144" s="42"/>
      <c r="W144" s="104"/>
      <c r="X144" s="44"/>
      <c r="Y144" s="42"/>
      <c r="Z144" s="42"/>
      <c r="AA144" s="104"/>
      <c r="AB144" s="44"/>
      <c r="AC144" s="42"/>
      <c r="AD144" s="42"/>
      <c r="AE144" s="42"/>
      <c r="AF144" s="42"/>
      <c r="AG144" s="42"/>
      <c r="AH144" s="42"/>
      <c r="AI144" s="42"/>
    </row>
    <row r="145" spans="11:35" ht="14.4">
      <c r="K145" s="102">
        <v>44407</v>
      </c>
      <c r="L145" s="103">
        <v>13664.25</v>
      </c>
      <c r="M145" s="100">
        <f t="shared" si="8"/>
        <v>1.5025194686211218E-3</v>
      </c>
      <c r="O145" s="104"/>
      <c r="P145" s="44"/>
      <c r="Q145" s="42"/>
      <c r="R145" s="42"/>
      <c r="S145" s="104"/>
      <c r="T145" s="44"/>
      <c r="U145" s="42"/>
      <c r="V145" s="42"/>
      <c r="W145" s="104"/>
      <c r="X145" s="44"/>
      <c r="Y145" s="42"/>
      <c r="Z145" s="42"/>
      <c r="AA145" s="104"/>
      <c r="AB145" s="44"/>
      <c r="AC145" s="42"/>
      <c r="AD145" s="42"/>
      <c r="AE145" s="42"/>
      <c r="AF145" s="42"/>
      <c r="AG145" s="42"/>
      <c r="AH145" s="42"/>
      <c r="AI145" s="42"/>
    </row>
    <row r="146" spans="11:35" ht="14.4">
      <c r="K146" s="102">
        <v>44410</v>
      </c>
      <c r="L146" s="103">
        <v>13783.700195310001</v>
      </c>
      <c r="M146" s="100">
        <f t="shared" si="8"/>
        <v>8.7418040002196218E-3</v>
      </c>
      <c r="O146" s="104"/>
      <c r="P146" s="44"/>
      <c r="Q146" s="42"/>
      <c r="R146" s="42"/>
      <c r="S146" s="104"/>
      <c r="T146" s="44"/>
      <c r="U146" s="42"/>
      <c r="V146" s="42"/>
      <c r="W146" s="104"/>
      <c r="X146" s="44"/>
      <c r="Y146" s="42"/>
      <c r="Z146" s="42"/>
      <c r="AA146" s="104"/>
      <c r="AB146" s="44"/>
      <c r="AC146" s="42"/>
      <c r="AD146" s="42"/>
      <c r="AE146" s="42"/>
      <c r="AF146" s="42"/>
      <c r="AG146" s="42"/>
      <c r="AH146" s="42"/>
      <c r="AI146" s="42"/>
    </row>
    <row r="147" spans="11:35" ht="14.4">
      <c r="K147" s="102">
        <v>44411</v>
      </c>
      <c r="L147" s="103">
        <v>13939.200195310001</v>
      </c>
      <c r="M147" s="100">
        <f t="shared" si="8"/>
        <v>1.1281440962631395E-2</v>
      </c>
      <c r="O147" s="104"/>
      <c r="P147" s="44"/>
      <c r="Q147" s="42"/>
      <c r="R147" s="42"/>
      <c r="S147" s="104"/>
      <c r="T147" s="44"/>
      <c r="U147" s="42"/>
      <c r="V147" s="42"/>
      <c r="W147" s="104"/>
      <c r="X147" s="44"/>
      <c r="Y147" s="42"/>
      <c r="Z147" s="42"/>
      <c r="AA147" s="104"/>
      <c r="AB147" s="44"/>
      <c r="AC147" s="42"/>
      <c r="AD147" s="42"/>
      <c r="AE147" s="42"/>
      <c r="AF147" s="42"/>
      <c r="AG147" s="42"/>
      <c r="AH147" s="42"/>
      <c r="AI147" s="42"/>
    </row>
    <row r="148" spans="11:35" ht="14.4">
      <c r="K148" s="102">
        <v>44412</v>
      </c>
      <c r="L148" s="103">
        <v>13969.34960938</v>
      </c>
      <c r="M148" s="100">
        <f t="shared" si="8"/>
        <v>2.1629228110335852E-3</v>
      </c>
      <c r="O148" s="104"/>
      <c r="P148" s="44"/>
      <c r="Q148" s="42"/>
      <c r="R148" s="42"/>
      <c r="S148" s="104"/>
      <c r="T148" s="44"/>
      <c r="U148" s="42"/>
      <c r="V148" s="42"/>
      <c r="W148" s="104"/>
      <c r="X148" s="44"/>
      <c r="Y148" s="42"/>
      <c r="Z148" s="42"/>
      <c r="AA148" s="104"/>
      <c r="AB148" s="44"/>
      <c r="AC148" s="42"/>
      <c r="AD148" s="42"/>
      <c r="AE148" s="42"/>
      <c r="AF148" s="42"/>
      <c r="AG148" s="42"/>
      <c r="AH148" s="42"/>
      <c r="AI148" s="42"/>
    </row>
    <row r="149" spans="11:35" ht="14.4">
      <c r="K149" s="102">
        <v>44413</v>
      </c>
      <c r="L149" s="103">
        <v>13981.549804689999</v>
      </c>
      <c r="M149" s="100">
        <f t="shared" ref="M149:M164" si="9">L149/L148-1</f>
        <v>8.7335456919235277E-4</v>
      </c>
      <c r="O149" s="104"/>
      <c r="P149" s="44"/>
      <c r="Q149" s="42"/>
      <c r="R149" s="42"/>
      <c r="S149" s="104"/>
      <c r="T149" s="44"/>
      <c r="U149" s="42"/>
      <c r="V149" s="42"/>
      <c r="W149" s="104"/>
      <c r="X149" s="44"/>
      <c r="Y149" s="42"/>
      <c r="Z149" s="42"/>
      <c r="AA149" s="104"/>
      <c r="AB149" s="44"/>
      <c r="AC149" s="42"/>
      <c r="AD149" s="42"/>
      <c r="AE149" s="42"/>
      <c r="AF149" s="42"/>
      <c r="AG149" s="42"/>
      <c r="AH149" s="42"/>
      <c r="AI149" s="42"/>
    </row>
    <row r="150" spans="11:35" ht="14.4">
      <c r="K150" s="102">
        <v>44414</v>
      </c>
      <c r="L150" s="103">
        <v>13954.65039063</v>
      </c>
      <c r="M150" s="100">
        <f t="shared" si="9"/>
        <v>-1.9239222000250189E-3</v>
      </c>
      <c r="O150" s="104"/>
      <c r="P150" s="44"/>
      <c r="Q150" s="42"/>
      <c r="R150" s="42"/>
      <c r="S150" s="104"/>
      <c r="T150" s="44"/>
      <c r="U150" s="42"/>
      <c r="V150" s="42"/>
      <c r="W150" s="104"/>
      <c r="X150" s="44"/>
      <c r="Y150" s="42"/>
      <c r="Z150" s="42"/>
      <c r="AA150" s="104"/>
      <c r="AB150" s="44"/>
      <c r="AC150" s="42"/>
      <c r="AD150" s="42"/>
      <c r="AE150" s="42"/>
      <c r="AF150" s="42"/>
      <c r="AG150" s="42"/>
      <c r="AH150" s="42"/>
      <c r="AI150" s="42"/>
    </row>
    <row r="151" spans="11:35" ht="14.4">
      <c r="K151" s="102">
        <v>44417</v>
      </c>
      <c r="L151" s="103">
        <v>13935.049804689999</v>
      </c>
      <c r="M151" s="100">
        <f t="shared" si="9"/>
        <v>-1.4045916874536601E-3</v>
      </c>
      <c r="O151" s="104"/>
      <c r="P151" s="44"/>
      <c r="Q151" s="42"/>
      <c r="R151" s="42"/>
      <c r="S151" s="104"/>
      <c r="T151" s="44"/>
      <c r="U151" s="42"/>
      <c r="V151" s="42"/>
      <c r="W151" s="104"/>
      <c r="X151" s="44"/>
      <c r="Y151" s="42"/>
      <c r="Z151" s="42"/>
      <c r="AA151" s="104"/>
      <c r="AB151" s="44"/>
      <c r="AC151" s="42"/>
      <c r="AD151" s="42"/>
      <c r="AE151" s="42"/>
      <c r="AF151" s="42"/>
      <c r="AG151" s="42"/>
      <c r="AH151" s="42"/>
      <c r="AI151" s="42"/>
    </row>
    <row r="152" spans="11:35" ht="14.4">
      <c r="K152" s="102">
        <v>44418</v>
      </c>
      <c r="L152" s="103">
        <v>13892.75</v>
      </c>
      <c r="M152" s="100">
        <f t="shared" si="9"/>
        <v>-3.035497201865911E-3</v>
      </c>
      <c r="O152" s="104"/>
      <c r="P152" s="44"/>
      <c r="Q152" s="42"/>
      <c r="R152" s="42"/>
      <c r="S152" s="104"/>
      <c r="T152" s="44"/>
      <c r="U152" s="42"/>
      <c r="V152" s="42"/>
      <c r="W152" s="104"/>
      <c r="X152" s="44"/>
      <c r="Y152" s="42"/>
      <c r="Z152" s="42"/>
      <c r="AA152" s="104"/>
      <c r="AB152" s="44"/>
      <c r="AC152" s="42"/>
      <c r="AD152" s="42"/>
      <c r="AE152" s="42"/>
      <c r="AF152" s="42"/>
      <c r="AG152" s="42"/>
      <c r="AH152" s="42"/>
      <c r="AI152" s="42"/>
    </row>
    <row r="153" spans="11:35" ht="14.4">
      <c r="K153" s="102">
        <v>44419</v>
      </c>
      <c r="L153" s="103">
        <v>13876.549804689999</v>
      </c>
      <c r="M153" s="100">
        <f t="shared" si="9"/>
        <v>-1.166089889330868E-3</v>
      </c>
      <c r="O153" s="104"/>
      <c r="P153" s="44"/>
      <c r="Q153" s="42"/>
      <c r="R153" s="42"/>
      <c r="S153" s="104"/>
      <c r="T153" s="44"/>
      <c r="U153" s="42"/>
      <c r="V153" s="42"/>
      <c r="W153" s="104"/>
      <c r="X153" s="44"/>
      <c r="Y153" s="42"/>
      <c r="Z153" s="42"/>
      <c r="AA153" s="104"/>
      <c r="AB153" s="44"/>
      <c r="AC153" s="42"/>
      <c r="AD153" s="42"/>
      <c r="AE153" s="42"/>
      <c r="AF153" s="42"/>
      <c r="AG153" s="42"/>
      <c r="AH153" s="42"/>
      <c r="AI153" s="42"/>
    </row>
    <row r="154" spans="11:35" ht="14.4">
      <c r="K154" s="102">
        <v>44420</v>
      </c>
      <c r="L154" s="103">
        <v>13971.950195310001</v>
      </c>
      <c r="M154" s="100">
        <f t="shared" si="9"/>
        <v>6.8749359143840394E-3</v>
      </c>
      <c r="O154" s="104"/>
      <c r="P154" s="44"/>
      <c r="Q154" s="42"/>
      <c r="R154" s="42"/>
      <c r="S154" s="104"/>
      <c r="T154" s="44"/>
      <c r="U154" s="42"/>
      <c r="V154" s="42"/>
      <c r="W154" s="104"/>
      <c r="X154" s="44"/>
      <c r="Y154" s="42"/>
      <c r="Z154" s="42"/>
      <c r="AA154" s="104"/>
      <c r="AB154" s="44"/>
      <c r="AC154" s="42"/>
      <c r="AD154" s="42"/>
      <c r="AE154" s="42"/>
      <c r="AF154" s="42"/>
      <c r="AG154" s="42"/>
      <c r="AH154" s="42"/>
      <c r="AI154" s="42"/>
    </row>
    <row r="155" spans="11:35" ht="14.4">
      <c r="K155" s="102">
        <v>44421</v>
      </c>
      <c r="L155" s="103">
        <v>14065.299804689999</v>
      </c>
      <c r="M155" s="100">
        <f t="shared" si="9"/>
        <v>6.6812154405855306E-3</v>
      </c>
      <c r="O155" s="104"/>
      <c r="P155" s="44"/>
      <c r="Q155" s="42"/>
      <c r="R155" s="42"/>
      <c r="S155" s="104"/>
      <c r="T155" s="44"/>
      <c r="U155" s="42"/>
      <c r="V155" s="42"/>
      <c r="W155" s="104"/>
      <c r="X155" s="44"/>
      <c r="Y155" s="42"/>
      <c r="Z155" s="42"/>
      <c r="AA155" s="104"/>
      <c r="AB155" s="44"/>
      <c r="AC155" s="42"/>
      <c r="AD155" s="42"/>
      <c r="AE155" s="42"/>
      <c r="AF155" s="42"/>
      <c r="AG155" s="42"/>
      <c r="AH155" s="42"/>
      <c r="AI155" s="42"/>
    </row>
    <row r="156" spans="11:35" ht="14.4">
      <c r="K156" s="102">
        <v>44424</v>
      </c>
      <c r="L156" s="103">
        <v>14070.799804689999</v>
      </c>
      <c r="M156" s="100">
        <f t="shared" si="9"/>
        <v>3.9103325747569251E-4</v>
      </c>
      <c r="O156" s="104"/>
      <c r="P156" s="44"/>
      <c r="Q156" s="42"/>
      <c r="R156" s="42"/>
      <c r="S156" s="104"/>
      <c r="T156" s="44"/>
      <c r="U156" s="42"/>
      <c r="V156" s="42"/>
      <c r="W156" s="104"/>
      <c r="X156" s="44"/>
      <c r="Y156" s="42"/>
      <c r="Z156" s="42"/>
      <c r="AA156" s="104"/>
      <c r="AB156" s="44"/>
      <c r="AC156" s="42"/>
      <c r="AD156" s="42"/>
      <c r="AE156" s="42"/>
      <c r="AF156" s="42"/>
      <c r="AG156" s="42"/>
      <c r="AH156" s="42"/>
      <c r="AI156" s="42"/>
    </row>
    <row r="157" spans="11:35" ht="14.4">
      <c r="K157" s="102">
        <v>44425</v>
      </c>
      <c r="L157" s="103">
        <v>14113.09960938</v>
      </c>
      <c r="M157" s="100">
        <f t="shared" si="9"/>
        <v>3.0062118200204768E-3</v>
      </c>
      <c r="O157" s="104"/>
      <c r="P157" s="44"/>
      <c r="Q157" s="42"/>
      <c r="R157" s="42"/>
      <c r="S157" s="104"/>
      <c r="T157" s="44"/>
      <c r="U157" s="42"/>
      <c r="V157" s="42"/>
      <c r="W157" s="104"/>
      <c r="X157" s="44"/>
      <c r="Y157" s="42"/>
      <c r="Z157" s="42"/>
      <c r="AA157" s="104"/>
      <c r="AB157" s="44"/>
      <c r="AC157" s="42"/>
      <c r="AD157" s="42"/>
      <c r="AE157" s="42"/>
      <c r="AF157" s="42"/>
      <c r="AG157" s="42"/>
      <c r="AH157" s="42"/>
      <c r="AI157" s="42"/>
    </row>
    <row r="158" spans="11:35" ht="14.4">
      <c r="K158" s="102">
        <v>44426</v>
      </c>
      <c r="L158" s="103">
        <v>14095.549804689999</v>
      </c>
      <c r="M158" s="100">
        <f t="shared" si="9"/>
        <v>-1.2435117143463348E-3</v>
      </c>
      <c r="O158" s="104"/>
      <c r="P158" s="44"/>
      <c r="Q158" s="42"/>
      <c r="R158" s="42"/>
      <c r="S158" s="104"/>
      <c r="T158" s="44"/>
      <c r="U158" s="42"/>
      <c r="V158" s="42"/>
      <c r="W158" s="104"/>
      <c r="X158" s="44"/>
      <c r="Y158" s="42"/>
      <c r="Z158" s="42"/>
      <c r="AA158" s="104"/>
      <c r="AB158" s="44"/>
      <c r="AC158" s="42"/>
      <c r="AD158" s="42"/>
      <c r="AE158" s="42"/>
      <c r="AF158" s="42"/>
      <c r="AG158" s="42"/>
      <c r="AH158" s="42"/>
      <c r="AI158" s="42"/>
    </row>
    <row r="159" spans="11:35" ht="14.4">
      <c r="K159" s="102">
        <v>44428</v>
      </c>
      <c r="L159" s="103">
        <v>13943.950195310001</v>
      </c>
      <c r="M159" s="100">
        <f t="shared" si="9"/>
        <v>-1.0755139847723916E-2</v>
      </c>
      <c r="O159" s="104"/>
      <c r="P159" s="44"/>
      <c r="Q159" s="42"/>
      <c r="R159" s="42"/>
      <c r="S159" s="104"/>
      <c r="T159" s="44"/>
      <c r="U159" s="42"/>
      <c r="V159" s="42"/>
      <c r="W159" s="104"/>
      <c r="X159" s="44"/>
      <c r="Y159" s="42"/>
      <c r="Z159" s="42"/>
      <c r="AA159" s="104"/>
      <c r="AB159" s="44"/>
      <c r="AC159" s="42"/>
      <c r="AD159" s="42"/>
      <c r="AE159" s="42"/>
      <c r="AF159" s="42"/>
      <c r="AG159" s="42"/>
      <c r="AH159" s="42"/>
      <c r="AI159" s="42"/>
    </row>
    <row r="160" spans="11:35" ht="14.4">
      <c r="K160" s="102">
        <v>44431</v>
      </c>
      <c r="L160" s="103">
        <v>13930.549804689999</v>
      </c>
      <c r="M160" s="100">
        <f t="shared" si="9"/>
        <v>-9.6101825037420152E-4</v>
      </c>
      <c r="O160" s="104"/>
      <c r="P160" s="44"/>
      <c r="Q160" s="42"/>
      <c r="R160" s="42"/>
      <c r="S160" s="104"/>
      <c r="T160" s="44"/>
      <c r="U160" s="42"/>
      <c r="V160" s="42"/>
      <c r="W160" s="104"/>
      <c r="X160" s="44"/>
      <c r="Y160" s="42"/>
      <c r="Z160" s="42"/>
      <c r="AA160" s="104"/>
      <c r="AB160" s="44"/>
      <c r="AC160" s="42"/>
      <c r="AD160" s="42"/>
      <c r="AE160" s="42"/>
      <c r="AF160" s="42"/>
      <c r="AG160" s="42"/>
      <c r="AH160" s="42"/>
      <c r="AI160" s="42"/>
    </row>
    <row r="161" spans="11:35" ht="14.4">
      <c r="K161" s="102">
        <v>44432</v>
      </c>
      <c r="L161" s="103">
        <v>14063.25</v>
      </c>
      <c r="M161" s="100">
        <f t="shared" si="9"/>
        <v>9.5258404851561451E-3</v>
      </c>
      <c r="O161" s="104"/>
      <c r="P161" s="44"/>
      <c r="Q161" s="42"/>
      <c r="R161" s="42"/>
      <c r="S161" s="104"/>
      <c r="T161" s="44"/>
      <c r="U161" s="42"/>
      <c r="V161" s="42"/>
      <c r="W161" s="104"/>
      <c r="X161" s="44"/>
      <c r="Y161" s="42"/>
      <c r="Z161" s="42"/>
      <c r="AA161" s="104"/>
      <c r="AB161" s="44"/>
      <c r="AC161" s="42"/>
      <c r="AD161" s="42"/>
      <c r="AE161" s="42"/>
      <c r="AF161" s="42"/>
      <c r="AG161" s="42"/>
      <c r="AH161" s="42"/>
      <c r="AI161" s="42"/>
    </row>
    <row r="162" spans="11:35" ht="14.4">
      <c r="K162" s="102">
        <v>44433</v>
      </c>
      <c r="L162" s="103">
        <v>14093.59960938</v>
      </c>
      <c r="M162" s="100">
        <f t="shared" si="9"/>
        <v>2.1580793472348869E-3</v>
      </c>
      <c r="O162" s="104"/>
      <c r="P162" s="44"/>
      <c r="Q162" s="42"/>
      <c r="R162" s="42"/>
      <c r="S162" s="104"/>
      <c r="T162" s="44"/>
      <c r="U162" s="42"/>
      <c r="V162" s="42"/>
      <c r="W162" s="104"/>
      <c r="X162" s="44"/>
      <c r="Y162" s="42"/>
      <c r="Z162" s="42"/>
      <c r="AA162" s="104"/>
      <c r="AB162" s="44"/>
      <c r="AC162" s="42"/>
      <c r="AD162" s="42"/>
      <c r="AE162" s="42"/>
      <c r="AF162" s="42"/>
      <c r="AG162" s="42"/>
      <c r="AH162" s="42"/>
      <c r="AI162" s="42"/>
    </row>
    <row r="163" spans="11:35" ht="14.4">
      <c r="K163" s="102">
        <v>44434</v>
      </c>
      <c r="L163" s="103">
        <v>14106.950195310001</v>
      </c>
      <c r="M163" s="100">
        <f t="shared" si="9"/>
        <v>9.4728006329303227E-4</v>
      </c>
      <c r="O163" s="104"/>
      <c r="P163" s="44"/>
      <c r="Q163" s="42"/>
      <c r="R163" s="42"/>
      <c r="S163" s="104"/>
      <c r="T163" s="44"/>
      <c r="U163" s="42"/>
      <c r="V163" s="42"/>
      <c r="W163" s="104"/>
      <c r="X163" s="44"/>
      <c r="Y163" s="42"/>
      <c r="Z163" s="42"/>
      <c r="AA163" s="104"/>
      <c r="AB163" s="44"/>
      <c r="AC163" s="42"/>
      <c r="AD163" s="42"/>
      <c r="AE163" s="42"/>
      <c r="AF163" s="42"/>
      <c r="AG163" s="42"/>
      <c r="AH163" s="42"/>
      <c r="AI163" s="42"/>
    </row>
    <row r="164" spans="11:35" ht="14.4">
      <c r="K164" s="102">
        <v>44435</v>
      </c>
      <c r="L164" s="103">
        <v>14192.5</v>
      </c>
      <c r="M164" s="100">
        <f t="shared" si="9"/>
        <v>6.0643727740983255E-3</v>
      </c>
      <c r="O164" s="104"/>
      <c r="P164" s="44"/>
      <c r="Q164" s="42"/>
      <c r="R164" s="42"/>
      <c r="S164" s="104"/>
      <c r="T164" s="44"/>
      <c r="U164" s="42"/>
      <c r="V164" s="42"/>
      <c r="W164" s="104"/>
      <c r="X164" s="44"/>
      <c r="Y164" s="42"/>
      <c r="Z164" s="42"/>
      <c r="AA164" s="104"/>
      <c r="AB164" s="44"/>
      <c r="AC164" s="42"/>
      <c r="AD164" s="42"/>
      <c r="AE164" s="42"/>
      <c r="AF164" s="42"/>
      <c r="AG164" s="42"/>
      <c r="AH164" s="42"/>
      <c r="AI164" s="42"/>
    </row>
    <row r="165" spans="11:35" ht="14.4">
      <c r="K165" s="102">
        <v>44438</v>
      </c>
      <c r="L165" s="103">
        <v>14397.90039063</v>
      </c>
      <c r="M165" s="100">
        <f t="shared" ref="M165:M180" si="10">L165/L164-1</f>
        <v>1.4472460146556232E-2</v>
      </c>
      <c r="O165" s="104"/>
      <c r="P165" s="44"/>
      <c r="Q165" s="42"/>
      <c r="R165" s="42"/>
      <c r="S165" s="104"/>
      <c r="T165" s="44"/>
      <c r="U165" s="42"/>
      <c r="V165" s="42"/>
      <c r="W165" s="104"/>
      <c r="X165" s="44"/>
      <c r="Y165" s="42"/>
      <c r="Z165" s="42"/>
      <c r="AA165" s="104"/>
      <c r="AB165" s="44"/>
      <c r="AC165" s="42"/>
      <c r="AD165" s="42"/>
      <c r="AE165" s="42"/>
      <c r="AF165" s="42"/>
      <c r="AG165" s="42"/>
      <c r="AH165" s="42"/>
      <c r="AI165" s="42"/>
    </row>
    <row r="166" spans="11:35" ht="14.4">
      <c r="K166" s="102">
        <v>44439</v>
      </c>
      <c r="L166" s="103">
        <v>14555.90039063</v>
      </c>
      <c r="M166" s="100">
        <f t="shared" si="10"/>
        <v>1.0973822273615985E-2</v>
      </c>
      <c r="O166" s="104"/>
      <c r="P166" s="44"/>
      <c r="Q166" s="42"/>
      <c r="R166" s="42"/>
      <c r="S166" s="104"/>
      <c r="T166" s="44"/>
      <c r="U166" s="42"/>
      <c r="V166" s="42"/>
      <c r="W166" s="104"/>
      <c r="X166" s="44"/>
      <c r="Y166" s="42"/>
      <c r="Z166" s="42"/>
      <c r="AA166" s="104"/>
      <c r="AB166" s="44"/>
      <c r="AC166" s="42"/>
      <c r="AD166" s="42"/>
      <c r="AE166" s="42"/>
      <c r="AF166" s="42"/>
      <c r="AG166" s="42"/>
      <c r="AH166" s="42"/>
      <c r="AI166" s="42"/>
    </row>
    <row r="167" spans="11:35" ht="14.4">
      <c r="K167" s="102">
        <v>44440</v>
      </c>
      <c r="L167" s="103">
        <v>14551.34960938</v>
      </c>
      <c r="M167" s="100">
        <f t="shared" si="10"/>
        <v>-3.1264168672995307E-4</v>
      </c>
      <c r="O167" s="104"/>
      <c r="P167" s="44"/>
      <c r="Q167" s="42"/>
      <c r="R167" s="42"/>
      <c r="S167" s="104"/>
      <c r="T167" s="44"/>
      <c r="U167" s="42"/>
      <c r="V167" s="42"/>
      <c r="W167" s="104"/>
      <c r="X167" s="44"/>
      <c r="Y167" s="42"/>
      <c r="Z167" s="42"/>
      <c r="AA167" s="104"/>
      <c r="AB167" s="44"/>
      <c r="AC167" s="42"/>
      <c r="AD167" s="42"/>
      <c r="AE167" s="42"/>
      <c r="AF167" s="42"/>
      <c r="AG167" s="42"/>
      <c r="AH167" s="42"/>
      <c r="AI167" s="42"/>
    </row>
    <row r="168" spans="11:35" ht="14.4">
      <c r="K168" s="102">
        <v>44441</v>
      </c>
      <c r="L168" s="103">
        <v>14684.34960938</v>
      </c>
      <c r="M168" s="100">
        <f t="shared" si="10"/>
        <v>9.1400456706962618E-3</v>
      </c>
      <c r="O168" s="104"/>
      <c r="P168" s="44"/>
      <c r="Q168" s="42"/>
      <c r="R168" s="42"/>
      <c r="S168" s="104"/>
      <c r="T168" s="44"/>
      <c r="U168" s="42"/>
      <c r="V168" s="42"/>
      <c r="W168" s="104"/>
      <c r="X168" s="44"/>
      <c r="Y168" s="42"/>
      <c r="Z168" s="42"/>
      <c r="AA168" s="104"/>
      <c r="AB168" s="44"/>
      <c r="AC168" s="42"/>
      <c r="AD168" s="42"/>
      <c r="AE168" s="42"/>
      <c r="AF168" s="42"/>
      <c r="AG168" s="42"/>
      <c r="AH168" s="42"/>
      <c r="AI168" s="42"/>
    </row>
    <row r="169" spans="11:35" ht="14.4">
      <c r="K169" s="102">
        <v>44442</v>
      </c>
      <c r="L169" s="103">
        <v>14759.299804689999</v>
      </c>
      <c r="M169" s="100">
        <f t="shared" si="10"/>
        <v>5.1040868205782797E-3</v>
      </c>
      <c r="O169" s="104"/>
      <c r="P169" s="44"/>
      <c r="Q169" s="42"/>
      <c r="R169" s="42"/>
      <c r="S169" s="104"/>
      <c r="T169" s="44"/>
      <c r="U169" s="42"/>
      <c r="V169" s="42"/>
      <c r="W169" s="104"/>
      <c r="X169" s="44"/>
      <c r="Y169" s="42"/>
      <c r="Z169" s="42"/>
      <c r="AA169" s="104"/>
      <c r="AB169" s="44"/>
      <c r="AC169" s="42"/>
      <c r="AD169" s="42"/>
      <c r="AE169" s="42"/>
      <c r="AF169" s="42"/>
      <c r="AG169" s="42"/>
      <c r="AH169" s="42"/>
      <c r="AI169" s="42"/>
    </row>
    <row r="170" spans="11:35" ht="14.4">
      <c r="K170" s="102">
        <v>44445</v>
      </c>
      <c r="L170" s="103">
        <v>14805.84960938</v>
      </c>
      <c r="M170" s="100">
        <f t="shared" si="10"/>
        <v>3.1539304239358579E-3</v>
      </c>
      <c r="O170" s="104"/>
      <c r="P170" s="44"/>
      <c r="Q170" s="42"/>
      <c r="R170" s="42"/>
      <c r="S170" s="104"/>
      <c r="T170" s="44"/>
      <c r="U170" s="42"/>
      <c r="V170" s="42"/>
      <c r="W170" s="104"/>
      <c r="X170" s="44"/>
      <c r="Y170" s="42"/>
      <c r="Z170" s="42"/>
      <c r="AA170" s="104"/>
      <c r="AB170" s="44"/>
      <c r="AC170" s="42"/>
      <c r="AD170" s="42"/>
      <c r="AE170" s="42"/>
      <c r="AF170" s="42"/>
      <c r="AG170" s="42"/>
      <c r="AH170" s="42"/>
      <c r="AI170" s="42"/>
    </row>
    <row r="171" spans="11:35" ht="14.4">
      <c r="K171" s="102">
        <v>44446</v>
      </c>
      <c r="L171" s="103">
        <v>14784.25</v>
      </c>
      <c r="M171" s="100">
        <f t="shared" si="10"/>
        <v>-1.4588564621321742E-3</v>
      </c>
      <c r="O171" s="104"/>
      <c r="P171" s="44"/>
      <c r="Q171" s="42"/>
      <c r="R171" s="42"/>
      <c r="S171" s="104"/>
      <c r="T171" s="44"/>
      <c r="U171" s="42"/>
      <c r="V171" s="42"/>
      <c r="W171" s="104"/>
      <c r="X171" s="44"/>
      <c r="Y171" s="42"/>
      <c r="Z171" s="42"/>
      <c r="AA171" s="104"/>
      <c r="AB171" s="44"/>
      <c r="AC171" s="42"/>
      <c r="AD171" s="42"/>
      <c r="AE171" s="42"/>
      <c r="AF171" s="42"/>
      <c r="AG171" s="42"/>
      <c r="AH171" s="42"/>
      <c r="AI171" s="42"/>
    </row>
    <row r="172" spans="11:35" ht="14.4">
      <c r="K172" s="102">
        <v>44447</v>
      </c>
      <c r="L172" s="103">
        <v>14803.59960938</v>
      </c>
      <c r="M172" s="100">
        <f t="shared" si="10"/>
        <v>1.3087988487749946E-3</v>
      </c>
      <c r="O172" s="104"/>
      <c r="P172" s="44"/>
      <c r="Q172" s="42"/>
      <c r="R172" s="42"/>
      <c r="S172" s="104"/>
      <c r="T172" s="44"/>
      <c r="U172" s="42"/>
      <c r="V172" s="42"/>
      <c r="W172" s="104"/>
      <c r="X172" s="44"/>
      <c r="Y172" s="42"/>
      <c r="Z172" s="42"/>
      <c r="AA172" s="104"/>
      <c r="AB172" s="44"/>
      <c r="AC172" s="42"/>
      <c r="AD172" s="42"/>
      <c r="AE172" s="42"/>
      <c r="AF172" s="42"/>
      <c r="AG172" s="42"/>
      <c r="AH172" s="42"/>
      <c r="AI172" s="42"/>
    </row>
    <row r="173" spans="11:35" ht="14.4">
      <c r="K173" s="102">
        <v>44448</v>
      </c>
      <c r="L173" s="103">
        <v>14836.450195310001</v>
      </c>
      <c r="M173" s="100">
        <f t="shared" si="10"/>
        <v>2.2190944632942688E-3</v>
      </c>
      <c r="O173" s="104"/>
      <c r="P173" s="44"/>
      <c r="Q173" s="42"/>
      <c r="R173" s="42"/>
      <c r="S173" s="104"/>
      <c r="T173" s="44"/>
      <c r="U173" s="42"/>
      <c r="V173" s="42"/>
      <c r="W173" s="104"/>
      <c r="X173" s="44"/>
      <c r="Y173" s="42"/>
      <c r="Z173" s="42"/>
      <c r="AA173" s="104"/>
      <c r="AB173" s="44"/>
      <c r="AC173" s="42"/>
      <c r="AD173" s="42"/>
      <c r="AE173" s="42"/>
      <c r="AF173" s="42"/>
      <c r="AG173" s="42"/>
      <c r="AH173" s="42"/>
      <c r="AI173" s="42"/>
    </row>
    <row r="174" spans="11:35" ht="14.4">
      <c r="K174" s="102">
        <v>44452</v>
      </c>
      <c r="L174" s="103">
        <v>14852.200195310001</v>
      </c>
      <c r="M174" s="100">
        <f t="shared" si="10"/>
        <v>1.0615746888684718E-3</v>
      </c>
      <c r="O174" s="104"/>
      <c r="P174" s="44"/>
      <c r="Q174" s="42"/>
      <c r="R174" s="42"/>
      <c r="S174" s="104"/>
      <c r="T174" s="44"/>
      <c r="U174" s="42"/>
      <c r="V174" s="42"/>
      <c r="W174" s="104"/>
      <c r="X174" s="44"/>
      <c r="Y174" s="42"/>
      <c r="Z174" s="42"/>
      <c r="AA174" s="104"/>
      <c r="AB174" s="44"/>
      <c r="AC174" s="42"/>
      <c r="AD174" s="42"/>
      <c r="AE174" s="42"/>
      <c r="AF174" s="42"/>
      <c r="AG174" s="42"/>
      <c r="AH174" s="42"/>
      <c r="AI174" s="42"/>
    </row>
    <row r="175" spans="11:35" ht="14.4">
      <c r="K175" s="102">
        <v>44453</v>
      </c>
      <c r="L175" s="103">
        <v>14904.34960938</v>
      </c>
      <c r="M175" s="100">
        <f t="shared" si="10"/>
        <v>3.511224827582593E-3</v>
      </c>
      <c r="O175" s="104"/>
      <c r="P175" s="44"/>
      <c r="Q175" s="42"/>
      <c r="R175" s="42"/>
      <c r="S175" s="104"/>
      <c r="T175" s="44"/>
      <c r="U175" s="42"/>
      <c r="V175" s="42"/>
      <c r="W175" s="104"/>
      <c r="X175" s="44"/>
      <c r="Y175" s="42"/>
      <c r="Z175" s="42"/>
      <c r="AA175" s="104"/>
      <c r="AB175" s="44"/>
      <c r="AC175" s="42"/>
      <c r="AD175" s="42"/>
      <c r="AE175" s="42"/>
      <c r="AF175" s="42"/>
      <c r="AG175" s="42"/>
      <c r="AH175" s="42"/>
      <c r="AI175" s="42"/>
    </row>
    <row r="176" spans="11:35" ht="14.4">
      <c r="K176" s="102">
        <v>44454</v>
      </c>
      <c r="L176" s="103">
        <v>15020.549804689999</v>
      </c>
      <c r="M176" s="100">
        <f t="shared" si="10"/>
        <v>7.7963949018526879E-3</v>
      </c>
      <c r="O176" s="104"/>
      <c r="P176" s="44"/>
      <c r="Q176" s="42"/>
      <c r="R176" s="42"/>
      <c r="S176" s="104"/>
      <c r="T176" s="44"/>
      <c r="U176" s="42"/>
      <c r="V176" s="42"/>
      <c r="W176" s="104"/>
      <c r="X176" s="44"/>
      <c r="Y176" s="42"/>
      <c r="Z176" s="42"/>
      <c r="AA176" s="104"/>
      <c r="AB176" s="44"/>
      <c r="AC176" s="42"/>
      <c r="AD176" s="42"/>
      <c r="AE176" s="42"/>
      <c r="AF176" s="42"/>
      <c r="AG176" s="42"/>
      <c r="AH176" s="42"/>
      <c r="AI176" s="42"/>
    </row>
    <row r="177" spans="11:35" ht="14.4">
      <c r="K177" s="102">
        <v>44455</v>
      </c>
      <c r="L177" s="103">
        <v>15104.90039063</v>
      </c>
      <c r="M177" s="100">
        <f t="shared" si="10"/>
        <v>5.6156789889052483E-3</v>
      </c>
      <c r="O177" s="104"/>
      <c r="P177" s="44"/>
      <c r="Q177" s="42"/>
      <c r="R177" s="42"/>
      <c r="S177" s="104"/>
      <c r="T177" s="44"/>
      <c r="U177" s="42"/>
      <c r="V177" s="42"/>
      <c r="W177" s="104"/>
      <c r="X177" s="44"/>
      <c r="Y177" s="42"/>
      <c r="Z177" s="42"/>
      <c r="AA177" s="104"/>
      <c r="AB177" s="44"/>
      <c r="AC177" s="42"/>
      <c r="AD177" s="42"/>
      <c r="AE177" s="42"/>
      <c r="AF177" s="42"/>
      <c r="AG177" s="42"/>
      <c r="AH177" s="42"/>
      <c r="AI177" s="42"/>
    </row>
    <row r="178" spans="11:35" ht="14.4">
      <c r="K178" s="102">
        <v>44456</v>
      </c>
      <c r="L178" s="103">
        <v>15027.25</v>
      </c>
      <c r="M178" s="100">
        <f t="shared" si="10"/>
        <v>-5.1407416548188145E-3</v>
      </c>
      <c r="O178" s="104"/>
      <c r="P178" s="44"/>
      <c r="Q178" s="42"/>
      <c r="R178" s="42"/>
      <c r="S178" s="104"/>
      <c r="T178" s="44"/>
      <c r="U178" s="42"/>
      <c r="V178" s="42"/>
      <c r="W178" s="104"/>
      <c r="X178" s="44"/>
      <c r="Y178" s="42"/>
      <c r="Z178" s="42"/>
      <c r="AA178" s="104"/>
      <c r="AB178" s="44"/>
      <c r="AC178" s="42"/>
      <c r="AD178" s="42"/>
      <c r="AE178" s="42"/>
      <c r="AF178" s="42"/>
      <c r="AG178" s="42"/>
      <c r="AH178" s="42"/>
      <c r="AI178" s="42"/>
    </row>
    <row r="179" spans="11:35" ht="14.4">
      <c r="K179" s="102">
        <v>44459</v>
      </c>
      <c r="L179" s="103">
        <v>14826.75</v>
      </c>
      <c r="M179" s="100">
        <f t="shared" si="10"/>
        <v>-1.3342427922607314E-2</v>
      </c>
      <c r="O179" s="104"/>
      <c r="P179" s="44"/>
      <c r="Q179" s="42"/>
      <c r="R179" s="42"/>
      <c r="S179" s="104"/>
      <c r="T179" s="44"/>
      <c r="U179" s="42"/>
      <c r="V179" s="42"/>
      <c r="W179" s="104"/>
      <c r="X179" s="44"/>
      <c r="Y179" s="42"/>
      <c r="Z179" s="42"/>
      <c r="AA179" s="104"/>
      <c r="AB179" s="44"/>
      <c r="AC179" s="42"/>
      <c r="AD179" s="42"/>
      <c r="AE179" s="42"/>
      <c r="AF179" s="42"/>
      <c r="AG179" s="42"/>
      <c r="AH179" s="42"/>
      <c r="AI179" s="42"/>
    </row>
    <row r="180" spans="11:35" ht="14.4">
      <c r="K180" s="102">
        <v>44460</v>
      </c>
      <c r="L180" s="103">
        <v>14946.299804689999</v>
      </c>
      <c r="M180" s="100">
        <f t="shared" si="10"/>
        <v>8.0631159687725162E-3</v>
      </c>
      <c r="O180" s="104"/>
      <c r="P180" s="44"/>
      <c r="Q180" s="42"/>
      <c r="R180" s="42"/>
      <c r="S180" s="104"/>
      <c r="T180" s="44"/>
      <c r="U180" s="42"/>
      <c r="V180" s="42"/>
      <c r="W180" s="104"/>
      <c r="X180" s="44"/>
      <c r="Y180" s="42"/>
      <c r="Z180" s="42"/>
      <c r="AA180" s="104"/>
      <c r="AB180" s="44"/>
      <c r="AC180" s="42"/>
      <c r="AD180" s="42"/>
      <c r="AE180" s="42"/>
      <c r="AF180" s="42"/>
      <c r="AG180" s="42"/>
      <c r="AH180" s="42"/>
      <c r="AI180" s="42"/>
    </row>
    <row r="181" spans="11:35" ht="14.4">
      <c r="K181" s="102">
        <v>44461</v>
      </c>
      <c r="L181" s="103">
        <v>14990.549804689999</v>
      </c>
      <c r="M181" s="100">
        <f t="shared" ref="M181:M196" si="11">L181/L180-1</f>
        <v>2.9605989829077917E-3</v>
      </c>
      <c r="O181" s="104"/>
      <c r="P181" s="44"/>
      <c r="Q181" s="42"/>
      <c r="R181" s="42"/>
      <c r="S181" s="104"/>
      <c r="T181" s="44"/>
      <c r="U181" s="42"/>
      <c r="V181" s="42"/>
      <c r="W181" s="104"/>
      <c r="X181" s="44"/>
      <c r="Y181" s="42"/>
      <c r="Z181" s="42"/>
      <c r="AA181" s="104"/>
      <c r="AB181" s="44"/>
      <c r="AC181" s="42"/>
      <c r="AD181" s="42"/>
      <c r="AE181" s="42"/>
      <c r="AF181" s="42"/>
      <c r="AG181" s="42"/>
      <c r="AH181" s="42"/>
      <c r="AI181" s="42"/>
    </row>
    <row r="182" spans="11:35" ht="14.4">
      <c r="K182" s="102">
        <v>44462</v>
      </c>
      <c r="L182" s="103">
        <v>15205.450195310001</v>
      </c>
      <c r="M182" s="100">
        <f t="shared" si="11"/>
        <v>1.4335724401033367E-2</v>
      </c>
      <c r="O182" s="104"/>
      <c r="P182" s="44"/>
      <c r="Q182" s="42"/>
      <c r="R182" s="42"/>
      <c r="S182" s="104"/>
      <c r="T182" s="44"/>
      <c r="U182" s="42"/>
      <c r="V182" s="42"/>
      <c r="W182" s="104"/>
      <c r="X182" s="44"/>
      <c r="Y182" s="42"/>
      <c r="Z182" s="42"/>
      <c r="AA182" s="104"/>
      <c r="AB182" s="44"/>
      <c r="AC182" s="42"/>
      <c r="AD182" s="42"/>
      <c r="AE182" s="42"/>
      <c r="AF182" s="42"/>
      <c r="AG182" s="42"/>
      <c r="AH182" s="42"/>
      <c r="AI182" s="42"/>
    </row>
    <row r="183" spans="11:35" ht="14.4">
      <c r="K183" s="102">
        <v>44463</v>
      </c>
      <c r="L183" s="103">
        <v>15191.950195310001</v>
      </c>
      <c r="M183" s="100">
        <f t="shared" si="11"/>
        <v>-8.8783954612303706E-4</v>
      </c>
      <c r="O183" s="104"/>
      <c r="P183" s="44"/>
      <c r="Q183" s="42"/>
      <c r="R183" s="42"/>
      <c r="S183" s="104"/>
      <c r="T183" s="44"/>
      <c r="U183" s="42"/>
      <c r="V183" s="42"/>
      <c r="W183" s="104"/>
      <c r="X183" s="44"/>
      <c r="Y183" s="42"/>
      <c r="Z183" s="42"/>
      <c r="AA183" s="104"/>
      <c r="AB183" s="44"/>
      <c r="AC183" s="42"/>
      <c r="AD183" s="42"/>
      <c r="AE183" s="42"/>
      <c r="AF183" s="42"/>
      <c r="AG183" s="42"/>
      <c r="AH183" s="42"/>
      <c r="AI183" s="42"/>
    </row>
    <row r="184" spans="11:35" ht="14.4">
      <c r="K184" s="102">
        <v>44466</v>
      </c>
      <c r="L184" s="103">
        <v>15189.049804689999</v>
      </c>
      <c r="M184" s="100">
        <f t="shared" si="11"/>
        <v>-1.909162801821962E-4</v>
      </c>
      <c r="O184" s="104"/>
      <c r="P184" s="44"/>
      <c r="Q184" s="42"/>
      <c r="R184" s="42"/>
      <c r="S184" s="104"/>
      <c r="T184" s="44"/>
      <c r="U184" s="42"/>
      <c r="V184" s="42"/>
      <c r="W184" s="104"/>
      <c r="X184" s="44"/>
      <c r="Y184" s="42"/>
      <c r="Z184" s="42"/>
      <c r="AA184" s="104"/>
      <c r="AB184" s="44"/>
      <c r="AC184" s="42"/>
      <c r="AD184" s="42"/>
      <c r="AE184" s="42"/>
      <c r="AF184" s="42"/>
      <c r="AG184" s="42"/>
      <c r="AH184" s="42"/>
      <c r="AI184" s="42"/>
    </row>
    <row r="185" spans="11:35" ht="14.4">
      <c r="K185" s="102">
        <v>44467</v>
      </c>
      <c r="L185" s="103">
        <v>15095.59960938</v>
      </c>
      <c r="M185" s="100">
        <f t="shared" si="11"/>
        <v>-6.1524714522395163E-3</v>
      </c>
      <c r="O185" s="104"/>
      <c r="P185" s="44"/>
      <c r="Q185" s="42"/>
      <c r="R185" s="42"/>
      <c r="S185" s="104"/>
      <c r="T185" s="44"/>
      <c r="U185" s="42"/>
      <c r="V185" s="42"/>
      <c r="W185" s="104"/>
      <c r="X185" s="44"/>
      <c r="Y185" s="42"/>
      <c r="Z185" s="42"/>
      <c r="AA185" s="104"/>
      <c r="AB185" s="44"/>
      <c r="AC185" s="42"/>
      <c r="AD185" s="42"/>
      <c r="AE185" s="42"/>
      <c r="AF185" s="42"/>
      <c r="AG185" s="42"/>
      <c r="AH185" s="42"/>
      <c r="AI185" s="42"/>
    </row>
    <row r="186" spans="11:35" ht="14.4">
      <c r="K186" s="102">
        <v>44468</v>
      </c>
      <c r="L186" s="103">
        <v>15086.950195310001</v>
      </c>
      <c r="M186" s="100">
        <f t="shared" si="11"/>
        <v>-5.7297585348148328E-4</v>
      </c>
      <c r="O186" s="104"/>
      <c r="P186" s="44"/>
      <c r="Q186" s="42"/>
      <c r="R186" s="42"/>
      <c r="S186" s="104"/>
      <c r="T186" s="44"/>
      <c r="U186" s="42"/>
      <c r="V186" s="42"/>
      <c r="W186" s="104"/>
      <c r="X186" s="44"/>
      <c r="Y186" s="42"/>
      <c r="Z186" s="42"/>
      <c r="AA186" s="104"/>
      <c r="AB186" s="44"/>
      <c r="AC186" s="42"/>
      <c r="AD186" s="42"/>
      <c r="AE186" s="42"/>
      <c r="AF186" s="42"/>
      <c r="AG186" s="42"/>
      <c r="AH186" s="42"/>
      <c r="AI186" s="42"/>
    </row>
    <row r="187" spans="11:35" ht="14.4">
      <c r="K187" s="102">
        <v>44469</v>
      </c>
      <c r="L187" s="103">
        <v>15052.65039063</v>
      </c>
      <c r="M187" s="100">
        <f t="shared" si="11"/>
        <v>-2.2734750387565228E-3</v>
      </c>
      <c r="O187" s="104"/>
      <c r="P187" s="44"/>
      <c r="Q187" s="42"/>
      <c r="R187" s="42"/>
      <c r="S187" s="104"/>
      <c r="T187" s="44"/>
      <c r="U187" s="42"/>
      <c r="V187" s="42"/>
      <c r="W187" s="104"/>
      <c r="X187" s="44"/>
      <c r="Y187" s="42"/>
      <c r="Z187" s="42"/>
      <c r="AA187" s="104"/>
      <c r="AB187" s="44"/>
      <c r="AC187" s="42"/>
      <c r="AD187" s="42"/>
      <c r="AE187" s="42"/>
      <c r="AF187" s="42"/>
      <c r="AG187" s="42"/>
      <c r="AH187" s="42"/>
      <c r="AI187" s="42"/>
    </row>
    <row r="188" spans="11:35" ht="14.4">
      <c r="K188" s="102">
        <v>44470</v>
      </c>
      <c r="L188" s="103">
        <v>15013.950195310001</v>
      </c>
      <c r="M188" s="100">
        <f t="shared" si="11"/>
        <v>-2.5709887837486178E-3</v>
      </c>
      <c r="O188" s="104"/>
      <c r="P188" s="44"/>
      <c r="Q188" s="42"/>
      <c r="R188" s="42"/>
      <c r="S188" s="104"/>
      <c r="T188" s="44"/>
      <c r="U188" s="42"/>
      <c r="V188" s="42"/>
      <c r="W188" s="104"/>
      <c r="X188" s="44"/>
      <c r="Y188" s="42"/>
      <c r="Z188" s="42"/>
      <c r="AA188" s="104"/>
      <c r="AB188" s="44"/>
      <c r="AC188" s="42"/>
      <c r="AD188" s="42"/>
      <c r="AE188" s="42"/>
      <c r="AF188" s="42"/>
      <c r="AG188" s="42"/>
      <c r="AH188" s="42"/>
      <c r="AI188" s="42"/>
    </row>
    <row r="189" spans="11:35" ht="14.4">
      <c r="K189" s="102">
        <v>44473</v>
      </c>
      <c r="L189" s="103">
        <v>15181.15039063</v>
      </c>
      <c r="M189" s="100">
        <f t="shared" si="11"/>
        <v>1.1136322762828277E-2</v>
      </c>
      <c r="O189" s="104"/>
      <c r="P189" s="44"/>
      <c r="Q189" s="42"/>
      <c r="R189" s="42"/>
      <c r="S189" s="104"/>
      <c r="T189" s="44"/>
      <c r="U189" s="42"/>
      <c r="V189" s="42"/>
      <c r="W189" s="104"/>
      <c r="X189" s="44"/>
      <c r="Y189" s="42"/>
      <c r="Z189" s="42"/>
      <c r="AA189" s="104"/>
      <c r="AB189" s="44"/>
      <c r="AC189" s="42"/>
      <c r="AD189" s="42"/>
      <c r="AE189" s="42"/>
      <c r="AF189" s="42"/>
      <c r="AG189" s="42"/>
      <c r="AH189" s="42"/>
      <c r="AI189" s="42"/>
    </row>
    <row r="190" spans="11:35" ht="14.4">
      <c r="K190" s="102">
        <v>44474</v>
      </c>
      <c r="L190" s="103">
        <v>15280.09960938</v>
      </c>
      <c r="M190" s="100">
        <f t="shared" si="11"/>
        <v>6.5178999090260703E-3</v>
      </c>
      <c r="O190" s="104"/>
      <c r="P190" s="44"/>
      <c r="Q190" s="42"/>
      <c r="R190" s="42"/>
      <c r="S190" s="104"/>
      <c r="T190" s="44"/>
      <c r="U190" s="42"/>
      <c r="V190" s="42"/>
      <c r="W190" s="104"/>
      <c r="X190" s="44"/>
      <c r="Y190" s="42"/>
      <c r="Z190" s="42"/>
      <c r="AA190" s="104"/>
      <c r="AB190" s="44"/>
      <c r="AC190" s="42"/>
      <c r="AD190" s="42"/>
      <c r="AE190" s="42"/>
      <c r="AF190" s="42"/>
      <c r="AG190" s="42"/>
      <c r="AH190" s="42"/>
      <c r="AI190" s="42"/>
    </row>
    <row r="191" spans="11:35" ht="14.4">
      <c r="K191" s="102">
        <v>44475</v>
      </c>
      <c r="L191" s="103">
        <v>15134.549804689999</v>
      </c>
      <c r="M191" s="100">
        <f t="shared" si="11"/>
        <v>-9.5254486823274087E-3</v>
      </c>
      <c r="O191" s="104"/>
      <c r="P191" s="44"/>
      <c r="Q191" s="42"/>
      <c r="R191" s="42"/>
      <c r="S191" s="104"/>
      <c r="T191" s="44"/>
      <c r="U191" s="42"/>
      <c r="V191" s="42"/>
      <c r="W191" s="104"/>
      <c r="X191" s="44"/>
      <c r="Y191" s="42"/>
      <c r="Z191" s="42"/>
      <c r="AA191" s="104"/>
      <c r="AB191" s="44"/>
      <c r="AC191" s="42"/>
      <c r="AD191" s="42"/>
      <c r="AE191" s="42"/>
      <c r="AF191" s="42"/>
      <c r="AG191" s="42"/>
      <c r="AH191" s="42"/>
      <c r="AI191" s="42"/>
    </row>
    <row r="192" spans="11:35" ht="14.4">
      <c r="K192" s="102">
        <v>44476</v>
      </c>
      <c r="L192" s="103">
        <v>15290.15039063</v>
      </c>
      <c r="M192" s="100">
        <f t="shared" si="11"/>
        <v>1.0281150608905554E-2</v>
      </c>
      <c r="O192" s="104"/>
      <c r="P192" s="44"/>
      <c r="Q192" s="42"/>
      <c r="R192" s="42"/>
      <c r="S192" s="104"/>
      <c r="T192" s="44"/>
      <c r="U192" s="42"/>
      <c r="V192" s="42"/>
      <c r="W192" s="104"/>
      <c r="X192" s="44"/>
      <c r="Y192" s="42"/>
      <c r="Z192" s="42"/>
      <c r="AA192" s="104"/>
      <c r="AB192" s="44"/>
      <c r="AC192" s="42"/>
      <c r="AD192" s="42"/>
      <c r="AE192" s="42"/>
      <c r="AF192" s="42"/>
      <c r="AG192" s="42"/>
      <c r="AH192" s="42"/>
      <c r="AI192" s="42"/>
    </row>
    <row r="193" spans="11:35" ht="14.4">
      <c r="K193" s="102">
        <v>44477</v>
      </c>
      <c r="L193" s="103">
        <v>15365.200195310001</v>
      </c>
      <c r="M193" s="100">
        <f t="shared" si="11"/>
        <v>4.90837583428827E-3</v>
      </c>
      <c r="O193" s="104"/>
      <c r="P193" s="44"/>
      <c r="Q193" s="42"/>
      <c r="R193" s="42"/>
      <c r="S193" s="104"/>
      <c r="T193" s="44"/>
      <c r="U193" s="42"/>
      <c r="V193" s="42"/>
      <c r="W193" s="104"/>
      <c r="X193" s="44"/>
      <c r="Y193" s="42"/>
      <c r="Z193" s="42"/>
      <c r="AA193" s="104"/>
      <c r="AB193" s="44"/>
      <c r="AC193" s="42"/>
      <c r="AD193" s="42"/>
      <c r="AE193" s="42"/>
      <c r="AF193" s="42"/>
      <c r="AG193" s="42"/>
      <c r="AH193" s="42"/>
      <c r="AI193" s="42"/>
    </row>
    <row r="194" spans="11:35" ht="14.4">
      <c r="K194" s="102">
        <v>44480</v>
      </c>
      <c r="L194" s="103">
        <v>15428</v>
      </c>
      <c r="M194" s="100">
        <f t="shared" si="11"/>
        <v>4.0871452302435607E-3</v>
      </c>
      <c r="O194" s="104"/>
      <c r="P194" s="44"/>
      <c r="Q194" s="42"/>
      <c r="R194" s="42"/>
      <c r="S194" s="104"/>
      <c r="T194" s="44"/>
      <c r="U194" s="42"/>
      <c r="V194" s="42"/>
      <c r="W194" s="104"/>
      <c r="X194" s="44"/>
      <c r="Y194" s="42"/>
      <c r="Z194" s="42"/>
      <c r="AA194" s="104"/>
      <c r="AB194" s="44"/>
      <c r="AC194" s="42"/>
      <c r="AD194" s="42"/>
      <c r="AE194" s="42"/>
      <c r="AF194" s="42"/>
      <c r="AG194" s="42"/>
      <c r="AH194" s="42"/>
      <c r="AI194" s="42"/>
    </row>
    <row r="195" spans="11:35" ht="14.4">
      <c r="K195" s="102">
        <v>44481</v>
      </c>
      <c r="L195" s="103">
        <v>15481.90039063</v>
      </c>
      <c r="M195" s="100">
        <f t="shared" si="11"/>
        <v>3.4936732324346575E-3</v>
      </c>
      <c r="O195" s="104"/>
      <c r="P195" s="44"/>
      <c r="Q195" s="42"/>
      <c r="R195" s="42"/>
      <c r="S195" s="104"/>
      <c r="T195" s="44"/>
      <c r="U195" s="42"/>
      <c r="V195" s="42"/>
      <c r="W195" s="104"/>
      <c r="X195" s="44"/>
      <c r="Y195" s="42"/>
      <c r="Z195" s="42"/>
      <c r="AA195" s="104"/>
      <c r="AB195" s="44"/>
      <c r="AC195" s="42"/>
      <c r="AD195" s="42"/>
      <c r="AE195" s="42"/>
      <c r="AF195" s="42"/>
      <c r="AG195" s="42"/>
      <c r="AH195" s="42"/>
      <c r="AI195" s="42"/>
    </row>
    <row r="196" spans="11:35" ht="14.4">
      <c r="K196" s="102">
        <v>44482</v>
      </c>
      <c r="L196" s="103">
        <v>15631.40039063</v>
      </c>
      <c r="M196" s="100">
        <f t="shared" si="11"/>
        <v>9.6564372737135695E-3</v>
      </c>
      <c r="O196" s="104"/>
      <c r="P196" s="44"/>
      <c r="Q196" s="42"/>
      <c r="R196" s="42"/>
      <c r="S196" s="104"/>
      <c r="T196" s="44"/>
      <c r="U196" s="42"/>
      <c r="V196" s="42"/>
      <c r="W196" s="104"/>
      <c r="X196" s="44"/>
      <c r="Y196" s="42"/>
      <c r="Z196" s="42"/>
      <c r="AA196" s="104"/>
      <c r="AB196" s="44"/>
      <c r="AC196" s="42"/>
      <c r="AD196" s="42"/>
      <c r="AE196" s="42"/>
      <c r="AF196" s="42"/>
      <c r="AG196" s="42"/>
      <c r="AH196" s="42"/>
      <c r="AI196" s="42"/>
    </row>
    <row r="197" spans="11:35" ht="14.4">
      <c r="K197" s="102">
        <v>44483</v>
      </c>
      <c r="L197" s="103">
        <v>15769.25</v>
      </c>
      <c r="M197" s="100">
        <f t="shared" ref="M197:M212" si="12">L197/L196-1</f>
        <v>8.8187626140414643E-3</v>
      </c>
      <c r="O197" s="104"/>
      <c r="P197" s="44"/>
      <c r="Q197" s="42"/>
      <c r="R197" s="42"/>
      <c r="S197" s="104"/>
      <c r="T197" s="44"/>
      <c r="U197" s="42"/>
      <c r="V197" s="42"/>
      <c r="W197" s="104"/>
      <c r="X197" s="44"/>
      <c r="Y197" s="42"/>
      <c r="Z197" s="42"/>
      <c r="AA197" s="104"/>
      <c r="AB197" s="44"/>
      <c r="AC197" s="42"/>
      <c r="AD197" s="42"/>
      <c r="AE197" s="42"/>
      <c r="AF197" s="42"/>
      <c r="AG197" s="42"/>
      <c r="AH197" s="42"/>
      <c r="AI197" s="42"/>
    </row>
    <row r="198" spans="11:35" ht="14.4">
      <c r="K198" s="102">
        <v>44487</v>
      </c>
      <c r="L198" s="103">
        <v>15886.15039063</v>
      </c>
      <c r="M198" s="100">
        <f t="shared" si="12"/>
        <v>7.4131864628945721E-3</v>
      </c>
      <c r="O198" s="104"/>
      <c r="P198" s="44"/>
      <c r="Q198" s="42"/>
      <c r="R198" s="42"/>
      <c r="S198" s="104"/>
      <c r="T198" s="44"/>
      <c r="U198" s="42"/>
      <c r="V198" s="42"/>
      <c r="W198" s="104"/>
      <c r="X198" s="44"/>
      <c r="Y198" s="42"/>
      <c r="Z198" s="42"/>
      <c r="AA198" s="104"/>
      <c r="AB198" s="44"/>
      <c r="AC198" s="42"/>
      <c r="AD198" s="42"/>
      <c r="AE198" s="42"/>
      <c r="AF198" s="42"/>
      <c r="AG198" s="42"/>
      <c r="AH198" s="42"/>
      <c r="AI198" s="42"/>
    </row>
    <row r="199" spans="11:35" ht="14.4">
      <c r="K199" s="102">
        <v>44488</v>
      </c>
      <c r="L199" s="103">
        <v>15757.84960938</v>
      </c>
      <c r="M199" s="100">
        <f t="shared" si="12"/>
        <v>-8.0762663134344992E-3</v>
      </c>
      <c r="O199" s="104"/>
      <c r="P199" s="44"/>
      <c r="Q199" s="42"/>
      <c r="R199" s="42"/>
      <c r="S199" s="104"/>
      <c r="T199" s="44"/>
      <c r="U199" s="42"/>
      <c r="V199" s="42"/>
      <c r="W199" s="104"/>
      <c r="X199" s="44"/>
      <c r="Y199" s="42"/>
      <c r="Z199" s="42"/>
      <c r="AA199" s="104"/>
      <c r="AB199" s="44"/>
      <c r="AC199" s="42"/>
      <c r="AD199" s="42"/>
      <c r="AE199" s="42"/>
      <c r="AF199" s="42"/>
      <c r="AG199" s="42"/>
      <c r="AH199" s="42"/>
      <c r="AI199" s="42"/>
    </row>
    <row r="200" spans="11:35" ht="14.4">
      <c r="K200" s="102">
        <v>44489</v>
      </c>
      <c r="L200" s="103">
        <v>15568.65039063</v>
      </c>
      <c r="M200" s="100">
        <f t="shared" si="12"/>
        <v>-1.2006664833085989E-2</v>
      </c>
      <c r="O200" s="104"/>
      <c r="P200" s="44"/>
      <c r="Q200" s="42"/>
      <c r="R200" s="42"/>
      <c r="S200" s="104"/>
      <c r="T200" s="44"/>
      <c r="U200" s="42"/>
      <c r="V200" s="42"/>
      <c r="W200" s="104"/>
      <c r="X200" s="44"/>
      <c r="Y200" s="42"/>
      <c r="Z200" s="42"/>
      <c r="AA200" s="104"/>
      <c r="AB200" s="44"/>
      <c r="AC200" s="42"/>
      <c r="AD200" s="42"/>
      <c r="AE200" s="42"/>
      <c r="AF200" s="42"/>
      <c r="AG200" s="42"/>
      <c r="AH200" s="42"/>
      <c r="AI200" s="42"/>
    </row>
    <row r="201" spans="11:35" ht="14.4">
      <c r="K201" s="102">
        <v>44490</v>
      </c>
      <c r="L201" s="103">
        <v>15487.65039063</v>
      </c>
      <c r="M201" s="100">
        <f t="shared" si="12"/>
        <v>-5.2027631148265918E-3</v>
      </c>
      <c r="O201" s="104"/>
      <c r="P201" s="44"/>
      <c r="Q201" s="42"/>
      <c r="R201" s="42"/>
      <c r="S201" s="104"/>
      <c r="T201" s="44"/>
      <c r="U201" s="42"/>
      <c r="V201" s="42"/>
      <c r="W201" s="104"/>
      <c r="X201" s="44"/>
      <c r="Y201" s="42"/>
      <c r="Z201" s="42"/>
      <c r="AA201" s="104"/>
      <c r="AB201" s="44"/>
      <c r="AC201" s="42"/>
      <c r="AD201" s="42"/>
      <c r="AE201" s="42"/>
      <c r="AF201" s="42"/>
      <c r="AG201" s="42"/>
      <c r="AH201" s="42"/>
      <c r="AI201" s="42"/>
    </row>
    <row r="202" spans="11:35" ht="14.4">
      <c r="K202" s="102">
        <v>44491</v>
      </c>
      <c r="L202" s="103">
        <v>15399.700195310001</v>
      </c>
      <c r="M202" s="100">
        <f t="shared" si="12"/>
        <v>-5.6787306726144848E-3</v>
      </c>
      <c r="O202" s="104"/>
      <c r="P202" s="44"/>
      <c r="Q202" s="42"/>
      <c r="R202" s="42"/>
      <c r="S202" s="104"/>
      <c r="T202" s="44"/>
      <c r="U202" s="42"/>
      <c r="V202" s="42"/>
      <c r="W202" s="104"/>
      <c r="X202" s="44"/>
      <c r="Y202" s="42"/>
      <c r="Z202" s="42"/>
      <c r="AA202" s="104"/>
      <c r="AB202" s="44"/>
      <c r="AC202" s="42"/>
      <c r="AD202" s="42"/>
      <c r="AE202" s="42"/>
      <c r="AF202" s="42"/>
      <c r="AG202" s="42"/>
      <c r="AH202" s="42"/>
      <c r="AI202" s="42"/>
    </row>
    <row r="203" spans="11:35" ht="14.4">
      <c r="K203" s="102">
        <v>44494</v>
      </c>
      <c r="L203" s="103">
        <v>15334.34960938</v>
      </c>
      <c r="M203" s="100">
        <f t="shared" si="12"/>
        <v>-4.2436271551509197E-3</v>
      </c>
      <c r="O203" s="104"/>
      <c r="P203" s="44"/>
      <c r="Q203" s="42"/>
      <c r="R203" s="42"/>
      <c r="S203" s="104"/>
      <c r="T203" s="44"/>
      <c r="U203" s="42"/>
      <c r="V203" s="42"/>
      <c r="W203" s="104"/>
      <c r="X203" s="44"/>
      <c r="Y203" s="42"/>
      <c r="Z203" s="42"/>
      <c r="AA203" s="104"/>
      <c r="AB203" s="44"/>
      <c r="AC203" s="42"/>
      <c r="AD203" s="42"/>
      <c r="AE203" s="42"/>
      <c r="AF203" s="42"/>
      <c r="AG203" s="42"/>
      <c r="AH203" s="42"/>
      <c r="AI203" s="42"/>
    </row>
    <row r="204" spans="11:35" ht="14.4">
      <c r="K204" s="102">
        <v>44495</v>
      </c>
      <c r="L204" s="103">
        <v>15499.65039063</v>
      </c>
      <c r="M204" s="100">
        <f t="shared" si="12"/>
        <v>1.0779771262609428E-2</v>
      </c>
      <c r="O204" s="104"/>
      <c r="P204" s="44"/>
      <c r="Q204" s="42"/>
      <c r="R204" s="42"/>
      <c r="S204" s="104"/>
      <c r="T204" s="44"/>
      <c r="U204" s="42"/>
      <c r="V204" s="42"/>
      <c r="W204" s="104"/>
      <c r="X204" s="44"/>
      <c r="Y204" s="42"/>
      <c r="Z204" s="42"/>
      <c r="AA204" s="104"/>
      <c r="AB204" s="44"/>
      <c r="AC204" s="42"/>
      <c r="AD204" s="42"/>
      <c r="AE204" s="42"/>
      <c r="AF204" s="42"/>
      <c r="AG204" s="42"/>
      <c r="AH204" s="42"/>
      <c r="AI204" s="42"/>
    </row>
    <row r="205" spans="11:35" ht="14.4">
      <c r="K205" s="102">
        <v>44496</v>
      </c>
      <c r="L205" s="103">
        <v>15484.34960938</v>
      </c>
      <c r="M205" s="100">
        <f t="shared" si="12"/>
        <v>-9.8716944346366464E-4</v>
      </c>
      <c r="O205" s="104"/>
      <c r="P205" s="44"/>
      <c r="Q205" s="42"/>
      <c r="R205" s="42"/>
      <c r="S205" s="104"/>
      <c r="T205" s="44"/>
      <c r="U205" s="42"/>
      <c r="V205" s="42"/>
      <c r="W205" s="104"/>
      <c r="X205" s="44"/>
      <c r="Y205" s="42"/>
      <c r="Z205" s="42"/>
      <c r="AA205" s="104"/>
      <c r="AB205" s="44"/>
      <c r="AC205" s="42"/>
      <c r="AD205" s="42"/>
      <c r="AE205" s="42"/>
      <c r="AF205" s="42"/>
      <c r="AG205" s="42"/>
      <c r="AH205" s="42"/>
      <c r="AI205" s="42"/>
    </row>
    <row r="206" spans="11:35" ht="14.4">
      <c r="K206" s="102">
        <v>44497</v>
      </c>
      <c r="L206" s="103">
        <v>15190.84960938</v>
      </c>
      <c r="M206" s="100">
        <f t="shared" si="12"/>
        <v>-1.895462240288126E-2</v>
      </c>
      <c r="O206" s="104"/>
      <c r="P206" s="44"/>
      <c r="Q206" s="42"/>
      <c r="R206" s="42"/>
      <c r="S206" s="104"/>
      <c r="T206" s="44"/>
      <c r="U206" s="42"/>
      <c r="V206" s="42"/>
      <c r="W206" s="104"/>
      <c r="X206" s="44"/>
      <c r="Y206" s="42"/>
      <c r="Z206" s="42"/>
      <c r="AA206" s="104"/>
      <c r="AB206" s="44"/>
      <c r="AC206" s="42"/>
      <c r="AD206" s="42"/>
      <c r="AE206" s="42"/>
      <c r="AF206" s="42"/>
      <c r="AG206" s="42"/>
      <c r="AH206" s="42"/>
      <c r="AI206" s="42"/>
    </row>
    <row r="207" spans="11:35" ht="14.4">
      <c r="K207" s="102">
        <v>44498</v>
      </c>
      <c r="L207" s="103">
        <v>15086.90039063</v>
      </c>
      <c r="M207" s="100">
        <f t="shared" si="12"/>
        <v>-6.8428838032741357E-3</v>
      </c>
      <c r="O207" s="104"/>
      <c r="P207" s="44"/>
      <c r="Q207" s="42"/>
      <c r="R207" s="42"/>
      <c r="S207" s="104"/>
      <c r="T207" s="44"/>
      <c r="U207" s="42"/>
      <c r="V207" s="42"/>
      <c r="W207" s="104"/>
      <c r="X207" s="44"/>
      <c r="Y207" s="42"/>
      <c r="Z207" s="42"/>
      <c r="AA207" s="104"/>
      <c r="AB207" s="44"/>
      <c r="AC207" s="42"/>
      <c r="AD207" s="42"/>
      <c r="AE207" s="42"/>
      <c r="AF207" s="42"/>
      <c r="AG207" s="42"/>
      <c r="AH207" s="42"/>
      <c r="AI207" s="42"/>
    </row>
    <row r="208" spans="11:35" ht="14.4">
      <c r="K208" s="102">
        <v>44501</v>
      </c>
      <c r="L208" s="103">
        <v>15302.700195310001</v>
      </c>
      <c r="M208" s="100">
        <f t="shared" si="12"/>
        <v>1.430378666873322E-2</v>
      </c>
      <c r="O208" s="104"/>
      <c r="P208" s="44"/>
      <c r="Q208" s="42"/>
      <c r="R208" s="42"/>
      <c r="S208" s="104"/>
      <c r="T208" s="44"/>
      <c r="U208" s="42"/>
      <c r="V208" s="42"/>
      <c r="W208" s="104"/>
      <c r="X208" s="44"/>
      <c r="Y208" s="42"/>
      <c r="Z208" s="42"/>
      <c r="AA208" s="104"/>
      <c r="AB208" s="44"/>
      <c r="AC208" s="42"/>
      <c r="AD208" s="42"/>
      <c r="AE208" s="42"/>
      <c r="AF208" s="42"/>
      <c r="AG208" s="42"/>
      <c r="AH208" s="42"/>
      <c r="AI208" s="42"/>
    </row>
    <row r="209" spans="11:35" ht="14.4">
      <c r="K209" s="102">
        <v>44502</v>
      </c>
      <c r="L209" s="103">
        <v>15314.65039063</v>
      </c>
      <c r="M209" s="100">
        <f t="shared" si="12"/>
        <v>7.8092069814328369E-4</v>
      </c>
      <c r="O209" s="104"/>
      <c r="P209" s="44"/>
      <c r="Q209" s="42"/>
      <c r="R209" s="42"/>
      <c r="S209" s="104"/>
      <c r="T209" s="44"/>
      <c r="U209" s="42"/>
      <c r="V209" s="42"/>
      <c r="W209" s="104"/>
      <c r="X209" s="44"/>
      <c r="Y209" s="42"/>
      <c r="Z209" s="42"/>
      <c r="AA209" s="104"/>
      <c r="AB209" s="44"/>
      <c r="AC209" s="42"/>
      <c r="AD209" s="42"/>
      <c r="AE209" s="42"/>
      <c r="AF209" s="42"/>
      <c r="AG209" s="42"/>
      <c r="AH209" s="42"/>
      <c r="AI209" s="42"/>
    </row>
    <row r="210" spans="11:35" ht="14.4">
      <c r="K210" s="102">
        <v>44503</v>
      </c>
      <c r="L210" s="103">
        <v>15282.75</v>
      </c>
      <c r="M210" s="100">
        <f t="shared" si="12"/>
        <v>-2.0829982935501867E-3</v>
      </c>
      <c r="O210" s="104"/>
      <c r="P210" s="44"/>
      <c r="Q210" s="42"/>
      <c r="R210" s="42"/>
      <c r="S210" s="104"/>
      <c r="T210" s="44"/>
      <c r="U210" s="42"/>
      <c r="V210" s="42"/>
      <c r="W210" s="104"/>
      <c r="X210" s="44"/>
      <c r="Y210" s="42"/>
      <c r="Z210" s="42"/>
      <c r="AA210" s="104"/>
      <c r="AB210" s="44"/>
      <c r="AC210" s="42"/>
      <c r="AD210" s="42"/>
      <c r="AE210" s="42"/>
      <c r="AF210" s="42"/>
      <c r="AG210" s="42"/>
      <c r="AH210" s="42"/>
      <c r="AI210" s="42"/>
    </row>
    <row r="211" spans="11:35" ht="14.4">
      <c r="K211" s="102">
        <v>44504</v>
      </c>
      <c r="L211" s="103">
        <v>15376.90039063</v>
      </c>
      <c r="M211" s="100">
        <f t="shared" si="12"/>
        <v>6.1605660388346362E-3</v>
      </c>
      <c r="O211" s="104"/>
      <c r="P211" s="44"/>
      <c r="Q211" s="42"/>
      <c r="R211" s="42"/>
      <c r="S211" s="104"/>
      <c r="T211" s="44"/>
      <c r="U211" s="42"/>
      <c r="V211" s="42"/>
      <c r="W211" s="104"/>
      <c r="X211" s="44"/>
      <c r="Y211" s="42"/>
      <c r="Z211" s="42"/>
      <c r="AA211" s="104"/>
      <c r="AB211" s="44"/>
      <c r="AC211" s="42"/>
      <c r="AD211" s="42"/>
      <c r="AE211" s="42"/>
      <c r="AF211" s="42"/>
      <c r="AG211" s="42"/>
      <c r="AH211" s="42"/>
      <c r="AI211" s="42"/>
    </row>
    <row r="212" spans="11:35" ht="14.4">
      <c r="K212" s="102">
        <v>44508</v>
      </c>
      <c r="L212" s="103">
        <v>15520.15039063</v>
      </c>
      <c r="M212" s="100">
        <f t="shared" si="12"/>
        <v>9.3159216981915094E-3</v>
      </c>
      <c r="O212" s="104"/>
      <c r="P212" s="44"/>
      <c r="Q212" s="42"/>
      <c r="R212" s="42"/>
      <c r="S212" s="104"/>
      <c r="T212" s="44"/>
      <c r="U212" s="42"/>
      <c r="V212" s="42"/>
      <c r="W212" s="104"/>
      <c r="X212" s="44"/>
      <c r="Y212" s="42"/>
      <c r="Z212" s="42"/>
      <c r="AA212" s="104"/>
      <c r="AB212" s="44"/>
      <c r="AC212" s="42"/>
      <c r="AD212" s="42"/>
      <c r="AE212" s="42"/>
      <c r="AF212" s="42"/>
      <c r="AG212" s="42"/>
      <c r="AH212" s="42"/>
      <c r="AI212" s="42"/>
    </row>
    <row r="213" spans="11:35" ht="14.4">
      <c r="K213" s="102">
        <v>44509</v>
      </c>
      <c r="L213" s="103">
        <v>15541.950195310001</v>
      </c>
      <c r="M213" s="100">
        <f t="shared" ref="M213:M228" si="13">L213/L212-1</f>
        <v>1.4046129793408024E-3</v>
      </c>
      <c r="O213" s="104"/>
      <c r="P213" s="44"/>
      <c r="Q213" s="42"/>
      <c r="R213" s="42"/>
      <c r="S213" s="104"/>
      <c r="T213" s="44"/>
      <c r="U213" s="42"/>
      <c r="V213" s="42"/>
      <c r="W213" s="104"/>
      <c r="X213" s="44"/>
      <c r="Y213" s="42"/>
      <c r="Z213" s="42"/>
      <c r="AA213" s="104"/>
      <c r="AB213" s="44"/>
      <c r="AC213" s="42"/>
      <c r="AD213" s="42"/>
      <c r="AE213" s="42"/>
      <c r="AF213" s="42"/>
      <c r="AG213" s="42"/>
      <c r="AH213" s="42"/>
      <c r="AI213" s="42"/>
    </row>
    <row r="214" spans="11:35" ht="14.4">
      <c r="K214" s="102">
        <v>44510</v>
      </c>
      <c r="L214" s="103">
        <v>15521.09960938</v>
      </c>
      <c r="M214" s="100">
        <f t="shared" si="13"/>
        <v>-1.3415681859727524E-3</v>
      </c>
      <c r="O214" s="104"/>
      <c r="P214" s="44"/>
      <c r="Q214" s="42"/>
      <c r="R214" s="42"/>
      <c r="S214" s="104"/>
      <c r="T214" s="44"/>
      <c r="U214" s="42"/>
      <c r="V214" s="42"/>
      <c r="W214" s="104"/>
      <c r="X214" s="44"/>
      <c r="Y214" s="42"/>
      <c r="Z214" s="42"/>
      <c r="AA214" s="104"/>
      <c r="AB214" s="44"/>
      <c r="AC214" s="42"/>
      <c r="AD214" s="42"/>
      <c r="AE214" s="42"/>
      <c r="AF214" s="42"/>
      <c r="AG214" s="42"/>
      <c r="AH214" s="42"/>
      <c r="AI214" s="42"/>
    </row>
    <row r="215" spans="11:35" ht="14.4">
      <c r="K215" s="102">
        <v>44511</v>
      </c>
      <c r="L215" s="103">
        <v>15411.09960938</v>
      </c>
      <c r="M215" s="100">
        <f t="shared" si="13"/>
        <v>-7.0871267351136913E-3</v>
      </c>
      <c r="O215" s="104"/>
      <c r="P215" s="44"/>
      <c r="Q215" s="42"/>
      <c r="R215" s="42"/>
      <c r="S215" s="104"/>
      <c r="T215" s="44"/>
      <c r="U215" s="42"/>
      <c r="V215" s="42"/>
      <c r="W215" s="104"/>
      <c r="X215" s="44"/>
      <c r="Y215" s="42"/>
      <c r="Z215" s="42"/>
      <c r="AA215" s="104"/>
      <c r="AB215" s="44"/>
      <c r="AC215" s="42"/>
      <c r="AD215" s="42"/>
      <c r="AE215" s="42"/>
      <c r="AF215" s="42"/>
      <c r="AG215" s="42"/>
      <c r="AH215" s="42"/>
      <c r="AI215" s="42"/>
    </row>
    <row r="216" spans="11:35" ht="14.4">
      <c r="K216" s="102">
        <v>44512</v>
      </c>
      <c r="L216" s="103">
        <v>15579</v>
      </c>
      <c r="M216" s="100">
        <f t="shared" si="13"/>
        <v>1.0894770319815894E-2</v>
      </c>
      <c r="O216" s="104"/>
      <c r="P216" s="44"/>
      <c r="Q216" s="42"/>
      <c r="R216" s="42"/>
      <c r="S216" s="104"/>
      <c r="T216" s="44"/>
      <c r="U216" s="42"/>
      <c r="V216" s="42"/>
      <c r="W216" s="104"/>
      <c r="X216" s="44"/>
      <c r="Y216" s="42"/>
      <c r="Z216" s="42"/>
      <c r="AA216" s="104"/>
      <c r="AB216" s="44"/>
      <c r="AC216" s="42"/>
      <c r="AD216" s="42"/>
      <c r="AE216" s="42"/>
      <c r="AF216" s="42"/>
      <c r="AG216" s="42"/>
      <c r="AH216" s="42"/>
      <c r="AI216" s="42"/>
    </row>
    <row r="217" spans="11:35" ht="14.4">
      <c r="K217" s="102">
        <v>44515</v>
      </c>
      <c r="L217" s="103">
        <v>15592.59960938</v>
      </c>
      <c r="M217" s="100">
        <f t="shared" si="13"/>
        <v>8.7294495025358465E-4</v>
      </c>
      <c r="O217" s="104"/>
      <c r="P217" s="44"/>
      <c r="Q217" s="42"/>
      <c r="R217" s="42"/>
      <c r="S217" s="104"/>
      <c r="T217" s="44"/>
      <c r="U217" s="42"/>
      <c r="V217" s="42"/>
      <c r="W217" s="104"/>
      <c r="X217" s="44"/>
      <c r="Y217" s="42"/>
      <c r="Z217" s="42"/>
      <c r="AA217" s="104"/>
      <c r="AB217" s="44"/>
      <c r="AC217" s="42"/>
      <c r="AD217" s="42"/>
      <c r="AE217" s="42"/>
      <c r="AF217" s="42"/>
      <c r="AG217" s="42"/>
      <c r="AH217" s="42"/>
      <c r="AI217" s="42"/>
    </row>
    <row r="218" spans="11:35" ht="14.4">
      <c r="K218" s="102">
        <v>44516</v>
      </c>
      <c r="L218" s="103">
        <v>15525.40039063</v>
      </c>
      <c r="M218" s="100">
        <f t="shared" si="13"/>
        <v>-4.3096866740280904E-3</v>
      </c>
      <c r="O218" s="104"/>
      <c r="P218" s="44"/>
      <c r="Q218" s="42"/>
      <c r="R218" s="42"/>
      <c r="S218" s="104"/>
      <c r="T218" s="44"/>
      <c r="U218" s="42"/>
      <c r="V218" s="42"/>
      <c r="W218" s="104"/>
      <c r="X218" s="44"/>
      <c r="Y218" s="42"/>
      <c r="Z218" s="42"/>
      <c r="AA218" s="104"/>
      <c r="AB218" s="44"/>
      <c r="AC218" s="42"/>
      <c r="AD218" s="42"/>
      <c r="AE218" s="42"/>
      <c r="AF218" s="42"/>
      <c r="AG218" s="42"/>
      <c r="AH218" s="42"/>
      <c r="AI218" s="42"/>
    </row>
    <row r="219" spans="11:35" ht="14.4">
      <c r="K219" s="102">
        <v>44517</v>
      </c>
      <c r="L219" s="103">
        <v>15454.950195310001</v>
      </c>
      <c r="M219" s="100">
        <f t="shared" si="13"/>
        <v>-4.5377377425008802E-3</v>
      </c>
      <c r="O219" s="104"/>
      <c r="P219" s="44"/>
      <c r="Q219" s="42"/>
      <c r="R219" s="42"/>
      <c r="S219" s="104"/>
      <c r="T219" s="44"/>
      <c r="U219" s="42"/>
      <c r="V219" s="42"/>
      <c r="W219" s="104"/>
      <c r="X219" s="44"/>
      <c r="Y219" s="42"/>
      <c r="Z219" s="42"/>
      <c r="AA219" s="104"/>
      <c r="AB219" s="44"/>
      <c r="AC219" s="42"/>
      <c r="AD219" s="42"/>
      <c r="AE219" s="42"/>
      <c r="AF219" s="42"/>
      <c r="AG219" s="42"/>
      <c r="AH219" s="42"/>
      <c r="AI219" s="42"/>
    </row>
    <row r="220" spans="11:35" ht="14.4">
      <c r="K220" s="102">
        <v>44518</v>
      </c>
      <c r="L220" s="103">
        <v>15302.549804689999</v>
      </c>
      <c r="M220" s="100">
        <f t="shared" si="13"/>
        <v>-9.8609434966829834E-3</v>
      </c>
      <c r="O220" s="104"/>
      <c r="P220" s="44"/>
      <c r="Q220" s="42"/>
      <c r="R220" s="42"/>
      <c r="S220" s="104"/>
      <c r="T220" s="44"/>
      <c r="U220" s="42"/>
      <c r="V220" s="42"/>
      <c r="W220" s="104"/>
      <c r="X220" s="44"/>
      <c r="Y220" s="42"/>
      <c r="Z220" s="42"/>
      <c r="AA220" s="104"/>
      <c r="AB220" s="44"/>
      <c r="AC220" s="42"/>
      <c r="AD220" s="42"/>
      <c r="AE220" s="42"/>
      <c r="AF220" s="42"/>
      <c r="AG220" s="42"/>
      <c r="AH220" s="42"/>
      <c r="AI220" s="42"/>
    </row>
    <row r="221" spans="11:35" ht="14.4">
      <c r="K221" s="102">
        <v>44522</v>
      </c>
      <c r="L221" s="103">
        <v>14976.700195310001</v>
      </c>
      <c r="M221" s="100">
        <f t="shared" si="13"/>
        <v>-2.1293811393453543E-2</v>
      </c>
      <c r="O221" s="104"/>
      <c r="P221" s="44"/>
      <c r="Q221" s="42"/>
      <c r="R221" s="42"/>
      <c r="S221" s="104"/>
      <c r="T221" s="44"/>
      <c r="U221" s="42"/>
      <c r="V221" s="42"/>
      <c r="W221" s="104"/>
      <c r="X221" s="44"/>
      <c r="Y221" s="42"/>
      <c r="Z221" s="42"/>
      <c r="AA221" s="104"/>
      <c r="AB221" s="44"/>
      <c r="AC221" s="42"/>
      <c r="AD221" s="42"/>
      <c r="AE221" s="42"/>
      <c r="AF221" s="42"/>
      <c r="AG221" s="42"/>
      <c r="AH221" s="42"/>
      <c r="AI221" s="42"/>
    </row>
    <row r="222" spans="11:35" ht="14.4">
      <c r="K222" s="102">
        <v>44523</v>
      </c>
      <c r="L222" s="103">
        <v>15107.799804689999</v>
      </c>
      <c r="M222" s="100">
        <f t="shared" si="13"/>
        <v>8.7535710583999116E-3</v>
      </c>
      <c r="O222" s="104"/>
      <c r="P222" s="44"/>
      <c r="Q222" s="42"/>
      <c r="R222" s="42"/>
      <c r="S222" s="104"/>
      <c r="T222" s="44"/>
      <c r="U222" s="42"/>
      <c r="V222" s="42"/>
      <c r="W222" s="104"/>
      <c r="X222" s="44"/>
      <c r="Y222" s="42"/>
      <c r="Z222" s="42"/>
      <c r="AA222" s="104"/>
      <c r="AB222" s="44"/>
      <c r="AC222" s="42"/>
      <c r="AD222" s="42"/>
      <c r="AE222" s="42"/>
      <c r="AF222" s="42"/>
      <c r="AG222" s="42"/>
      <c r="AH222" s="42"/>
      <c r="AI222" s="42"/>
    </row>
    <row r="223" spans="11:35" ht="14.4">
      <c r="K223" s="102">
        <v>44524</v>
      </c>
      <c r="L223" s="103">
        <v>15046.5</v>
      </c>
      <c r="M223" s="100">
        <f t="shared" si="13"/>
        <v>-4.0574938430789631E-3</v>
      </c>
      <c r="O223" s="104"/>
      <c r="P223" s="44"/>
      <c r="Q223" s="42"/>
      <c r="R223" s="42"/>
      <c r="S223" s="104"/>
      <c r="T223" s="44"/>
      <c r="U223" s="42"/>
      <c r="V223" s="42"/>
      <c r="W223" s="104"/>
      <c r="X223" s="44"/>
      <c r="Y223" s="42"/>
      <c r="Z223" s="42"/>
      <c r="AA223" s="104"/>
      <c r="AB223" s="44"/>
      <c r="AC223" s="42"/>
      <c r="AD223" s="42"/>
      <c r="AE223" s="42"/>
      <c r="AF223" s="42"/>
      <c r="AG223" s="42"/>
      <c r="AH223" s="42"/>
      <c r="AI223" s="42"/>
    </row>
    <row r="224" spans="11:35" ht="14.4">
      <c r="K224" s="102">
        <v>44525</v>
      </c>
      <c r="L224" s="103">
        <v>15150.59960938</v>
      </c>
      <c r="M224" s="100">
        <f t="shared" si="13"/>
        <v>6.918526526434654E-3</v>
      </c>
      <c r="O224" s="104"/>
      <c r="P224" s="44"/>
      <c r="Q224" s="42"/>
      <c r="R224" s="42"/>
      <c r="S224" s="104"/>
      <c r="T224" s="44"/>
      <c r="U224" s="42"/>
      <c r="V224" s="42"/>
      <c r="W224" s="104"/>
      <c r="X224" s="44"/>
      <c r="Y224" s="42"/>
      <c r="Z224" s="42"/>
      <c r="AA224" s="104"/>
      <c r="AB224" s="44"/>
      <c r="AC224" s="42"/>
      <c r="AD224" s="42"/>
      <c r="AE224" s="42"/>
      <c r="AF224" s="42"/>
      <c r="AG224" s="42"/>
      <c r="AH224" s="42"/>
      <c r="AI224" s="42"/>
    </row>
    <row r="225" spans="11:35" ht="14.4">
      <c r="K225" s="102">
        <v>44526</v>
      </c>
      <c r="L225" s="103">
        <v>14707.200195310001</v>
      </c>
      <c r="M225" s="100">
        <f t="shared" si="13"/>
        <v>-2.9266129757365089E-2</v>
      </c>
      <c r="O225" s="104"/>
      <c r="P225" s="44"/>
      <c r="Q225" s="42"/>
      <c r="R225" s="42"/>
      <c r="S225" s="104"/>
      <c r="T225" s="44"/>
      <c r="U225" s="42"/>
      <c r="V225" s="42"/>
      <c r="W225" s="104"/>
      <c r="X225" s="44"/>
      <c r="Y225" s="42"/>
      <c r="Z225" s="42"/>
      <c r="AA225" s="104"/>
      <c r="AB225" s="44"/>
      <c r="AC225" s="42"/>
      <c r="AD225" s="42"/>
      <c r="AE225" s="42"/>
      <c r="AF225" s="42"/>
      <c r="AG225" s="42"/>
      <c r="AH225" s="42"/>
      <c r="AI225" s="42"/>
    </row>
    <row r="226" spans="11:35" ht="14.4">
      <c r="K226" s="102">
        <v>44529</v>
      </c>
      <c r="L226" s="103">
        <v>14656.450195310001</v>
      </c>
      <c r="M226" s="100">
        <f t="shared" si="13"/>
        <v>-3.4506907722778868E-3</v>
      </c>
      <c r="O226" s="104"/>
      <c r="P226" s="44"/>
      <c r="Q226" s="42"/>
      <c r="R226" s="42"/>
      <c r="S226" s="104"/>
      <c r="T226" s="44"/>
      <c r="U226" s="42"/>
      <c r="V226" s="42"/>
      <c r="W226" s="104"/>
      <c r="X226" s="44"/>
      <c r="Y226" s="42"/>
      <c r="Z226" s="42"/>
      <c r="AA226" s="104"/>
      <c r="AB226" s="44"/>
      <c r="AC226" s="42"/>
      <c r="AD226" s="42"/>
      <c r="AE226" s="42"/>
      <c r="AF226" s="42"/>
      <c r="AG226" s="42"/>
      <c r="AH226" s="42"/>
      <c r="AI226" s="42"/>
    </row>
    <row r="227" spans="11:35" ht="14.4">
      <c r="K227" s="102">
        <v>44530</v>
      </c>
      <c r="L227" s="103">
        <v>14648.34960938</v>
      </c>
      <c r="M227" s="100">
        <f t="shared" si="13"/>
        <v>-5.5269767386045832E-4</v>
      </c>
      <c r="O227" s="104"/>
      <c r="P227" s="44"/>
      <c r="Q227" s="42"/>
      <c r="R227" s="42"/>
      <c r="S227" s="104"/>
      <c r="T227" s="44"/>
      <c r="U227" s="42"/>
      <c r="V227" s="42"/>
      <c r="W227" s="104"/>
      <c r="X227" s="44"/>
      <c r="Y227" s="42"/>
      <c r="Z227" s="42"/>
      <c r="AA227" s="104"/>
      <c r="AB227" s="44"/>
      <c r="AC227" s="42"/>
      <c r="AD227" s="42"/>
      <c r="AE227" s="42"/>
      <c r="AF227" s="42"/>
      <c r="AG227" s="42"/>
      <c r="AH227" s="42"/>
      <c r="AI227" s="42"/>
    </row>
    <row r="228" spans="11:35" ht="14.4">
      <c r="K228" s="102">
        <v>44531</v>
      </c>
      <c r="L228" s="103">
        <v>14784.700195310001</v>
      </c>
      <c r="M228" s="100">
        <f t="shared" si="13"/>
        <v>9.3082558490198419E-3</v>
      </c>
      <c r="O228" s="104"/>
      <c r="P228" s="44"/>
      <c r="Q228" s="42"/>
      <c r="R228" s="42"/>
      <c r="S228" s="104"/>
      <c r="T228" s="44"/>
      <c r="U228" s="42"/>
      <c r="V228" s="42"/>
      <c r="W228" s="104"/>
      <c r="X228" s="44"/>
      <c r="Y228" s="42"/>
      <c r="Z228" s="42"/>
      <c r="AA228" s="104"/>
      <c r="AB228" s="44"/>
      <c r="AC228" s="42"/>
      <c r="AD228" s="42"/>
      <c r="AE228" s="42"/>
      <c r="AF228" s="42"/>
      <c r="AG228" s="42"/>
      <c r="AH228" s="42"/>
      <c r="AI228" s="42"/>
    </row>
    <row r="229" spans="11:35" ht="14.4">
      <c r="K229" s="102">
        <v>44532</v>
      </c>
      <c r="L229" s="103">
        <v>14973.950195310001</v>
      </c>
      <c r="M229" s="100">
        <f t="shared" ref="M229:M244" si="14">L229/L228-1</f>
        <v>1.2800394833845541E-2</v>
      </c>
      <c r="O229" s="104"/>
      <c r="P229" s="44"/>
      <c r="Q229" s="42"/>
      <c r="R229" s="42"/>
      <c r="S229" s="104"/>
      <c r="T229" s="44"/>
      <c r="U229" s="42"/>
      <c r="V229" s="42"/>
      <c r="W229" s="104"/>
      <c r="X229" s="44"/>
      <c r="Y229" s="42"/>
      <c r="Z229" s="42"/>
      <c r="AA229" s="104"/>
      <c r="AB229" s="44"/>
      <c r="AC229" s="42"/>
      <c r="AD229" s="42"/>
      <c r="AE229" s="42"/>
      <c r="AF229" s="42"/>
      <c r="AG229" s="42"/>
      <c r="AH229" s="42"/>
      <c r="AI229" s="42"/>
    </row>
    <row r="230" spans="11:35" ht="14.4">
      <c r="K230" s="102">
        <v>44533</v>
      </c>
      <c r="L230" s="103">
        <v>14856.299804689999</v>
      </c>
      <c r="M230" s="100">
        <f t="shared" si="14"/>
        <v>-7.8570042697785336E-3</v>
      </c>
      <c r="O230" s="104"/>
      <c r="P230" s="44"/>
      <c r="Q230" s="42"/>
      <c r="R230" s="42"/>
      <c r="S230" s="104"/>
      <c r="T230" s="44"/>
      <c r="U230" s="42"/>
      <c r="V230" s="42"/>
      <c r="W230" s="104"/>
      <c r="X230" s="44"/>
      <c r="Y230" s="42"/>
      <c r="Z230" s="42"/>
      <c r="AA230" s="104"/>
      <c r="AB230" s="44"/>
      <c r="AC230" s="42"/>
      <c r="AD230" s="42"/>
      <c r="AE230" s="42"/>
      <c r="AF230" s="42"/>
      <c r="AG230" s="42"/>
      <c r="AH230" s="42"/>
      <c r="AI230" s="42"/>
    </row>
    <row r="231" spans="11:35" ht="14.4">
      <c r="K231" s="102">
        <v>44536</v>
      </c>
      <c r="L231" s="103">
        <v>14618.34960938</v>
      </c>
      <c r="M231" s="100">
        <f t="shared" si="14"/>
        <v>-1.6016787385704223E-2</v>
      </c>
      <c r="O231" s="104"/>
      <c r="P231" s="44"/>
      <c r="Q231" s="42"/>
      <c r="R231" s="42"/>
      <c r="S231" s="104"/>
      <c r="T231" s="44"/>
      <c r="U231" s="42"/>
      <c r="V231" s="42"/>
      <c r="W231" s="104"/>
      <c r="X231" s="44"/>
      <c r="Y231" s="42"/>
      <c r="Z231" s="42"/>
      <c r="AA231" s="104"/>
      <c r="AB231" s="44"/>
      <c r="AC231" s="42"/>
      <c r="AD231" s="42"/>
      <c r="AE231" s="42"/>
      <c r="AF231" s="42"/>
      <c r="AG231" s="42"/>
      <c r="AH231" s="42"/>
      <c r="AI231" s="42"/>
    </row>
    <row r="232" spans="11:35" ht="14.4">
      <c r="K232" s="102">
        <v>44537</v>
      </c>
      <c r="L232" s="103">
        <v>14834.5</v>
      </c>
      <c r="M232" s="100">
        <f t="shared" si="14"/>
        <v>1.4786237598347185E-2</v>
      </c>
      <c r="O232" s="104"/>
      <c r="P232" s="44"/>
      <c r="Q232" s="42"/>
      <c r="R232" s="42"/>
      <c r="S232" s="104"/>
      <c r="T232" s="44"/>
      <c r="U232" s="42"/>
      <c r="V232" s="42"/>
      <c r="W232" s="104"/>
      <c r="X232" s="44"/>
      <c r="Y232" s="42"/>
      <c r="Z232" s="42"/>
      <c r="AA232" s="104"/>
      <c r="AB232" s="44"/>
      <c r="AC232" s="42"/>
      <c r="AD232" s="42"/>
      <c r="AE232" s="42"/>
      <c r="AF232" s="42"/>
      <c r="AG232" s="42"/>
      <c r="AH232" s="42"/>
      <c r="AI232" s="42"/>
    </row>
    <row r="233" spans="11:35" ht="14.4">
      <c r="K233" s="102">
        <v>44538</v>
      </c>
      <c r="L233" s="103">
        <v>15073.25</v>
      </c>
      <c r="M233" s="100">
        <f t="shared" si="14"/>
        <v>1.6094239778893904E-2</v>
      </c>
      <c r="O233" s="104"/>
      <c r="P233" s="44"/>
      <c r="Q233" s="42"/>
      <c r="R233" s="42"/>
      <c r="S233" s="104"/>
      <c r="T233" s="44"/>
      <c r="U233" s="42"/>
      <c r="V233" s="42"/>
      <c r="W233" s="104"/>
      <c r="X233" s="44"/>
      <c r="Y233" s="42"/>
      <c r="Z233" s="42"/>
      <c r="AA233" s="104"/>
      <c r="AB233" s="44"/>
      <c r="AC233" s="42"/>
      <c r="AD233" s="42"/>
      <c r="AE233" s="42"/>
      <c r="AF233" s="42"/>
      <c r="AG233" s="42"/>
      <c r="AH233" s="42"/>
      <c r="AI233" s="42"/>
    </row>
    <row r="234" spans="11:35" ht="14.4">
      <c r="K234" s="102">
        <v>44539</v>
      </c>
      <c r="L234" s="103">
        <v>15126.59960938</v>
      </c>
      <c r="M234" s="100">
        <f t="shared" si="14"/>
        <v>3.5393567664572245E-3</v>
      </c>
      <c r="O234" s="104"/>
      <c r="P234" s="44"/>
      <c r="Q234" s="42"/>
      <c r="R234" s="42"/>
      <c r="S234" s="104"/>
      <c r="T234" s="44"/>
      <c r="U234" s="42"/>
      <c r="V234" s="42"/>
      <c r="W234" s="104"/>
      <c r="X234" s="44"/>
      <c r="Y234" s="42"/>
      <c r="Z234" s="42"/>
      <c r="AA234" s="104"/>
      <c r="AB234" s="44"/>
      <c r="AC234" s="42"/>
      <c r="AD234" s="42"/>
      <c r="AE234" s="42"/>
      <c r="AF234" s="42"/>
      <c r="AG234" s="42"/>
      <c r="AH234" s="42"/>
      <c r="AI234" s="42"/>
    </row>
    <row r="235" spans="11:35" ht="14.4">
      <c r="K235" s="102">
        <v>44540</v>
      </c>
      <c r="L235" s="103">
        <v>15155</v>
      </c>
      <c r="M235" s="100">
        <f t="shared" si="14"/>
        <v>1.877513212049875E-3</v>
      </c>
      <c r="O235" s="104"/>
      <c r="P235" s="44"/>
      <c r="Q235" s="42"/>
      <c r="R235" s="42"/>
      <c r="S235" s="104"/>
      <c r="T235" s="44"/>
      <c r="U235" s="42"/>
      <c r="V235" s="42"/>
      <c r="W235" s="104"/>
      <c r="X235" s="44"/>
      <c r="Y235" s="42"/>
      <c r="Z235" s="42"/>
      <c r="AA235" s="104"/>
      <c r="AB235" s="44"/>
      <c r="AC235" s="42"/>
      <c r="AD235" s="42"/>
      <c r="AE235" s="42"/>
      <c r="AF235" s="42"/>
      <c r="AG235" s="42"/>
      <c r="AH235" s="42"/>
      <c r="AI235" s="42"/>
    </row>
    <row r="236" spans="11:35" ht="14.4">
      <c r="K236" s="102">
        <v>44543</v>
      </c>
      <c r="L236" s="103">
        <v>15064.25</v>
      </c>
      <c r="M236" s="100">
        <f t="shared" si="14"/>
        <v>-5.9881227317717389E-3</v>
      </c>
      <c r="O236" s="104"/>
      <c r="P236" s="44"/>
      <c r="Q236" s="42"/>
      <c r="R236" s="42"/>
      <c r="S236" s="104"/>
      <c r="T236" s="44"/>
      <c r="U236" s="42"/>
      <c r="V236" s="42"/>
      <c r="W236" s="104"/>
      <c r="X236" s="44"/>
      <c r="Y236" s="42"/>
      <c r="Z236" s="42"/>
      <c r="AA236" s="104"/>
      <c r="AB236" s="44"/>
      <c r="AC236" s="42"/>
      <c r="AD236" s="42"/>
      <c r="AE236" s="42"/>
      <c r="AF236" s="42"/>
      <c r="AG236" s="42"/>
      <c r="AH236" s="42"/>
      <c r="AI236" s="42"/>
    </row>
    <row r="237" spans="11:35" ht="14.4">
      <c r="K237" s="102">
        <v>44544</v>
      </c>
      <c r="L237" s="103">
        <v>15043.25</v>
      </c>
      <c r="M237" s="100">
        <f t="shared" si="14"/>
        <v>-1.3940289095042413E-3</v>
      </c>
      <c r="O237" s="104"/>
      <c r="P237" s="44"/>
      <c r="Q237" s="42"/>
      <c r="R237" s="42"/>
      <c r="S237" s="104"/>
      <c r="T237" s="44"/>
      <c r="U237" s="42"/>
      <c r="V237" s="42"/>
      <c r="W237" s="104"/>
      <c r="X237" s="44"/>
      <c r="Y237" s="42"/>
      <c r="Z237" s="42"/>
      <c r="AA237" s="104"/>
      <c r="AB237" s="44"/>
      <c r="AC237" s="42"/>
      <c r="AD237" s="42"/>
      <c r="AE237" s="42"/>
      <c r="AF237" s="42"/>
      <c r="AG237" s="42"/>
      <c r="AH237" s="42"/>
      <c r="AI237" s="42"/>
    </row>
    <row r="238" spans="11:35" ht="14.4">
      <c r="K238" s="102">
        <v>44545</v>
      </c>
      <c r="L238" s="103">
        <v>14953.09960938</v>
      </c>
      <c r="M238" s="100">
        <f t="shared" si="14"/>
        <v>-5.992746954281758E-3</v>
      </c>
      <c r="O238" s="104"/>
      <c r="P238" s="44"/>
      <c r="Q238" s="42"/>
      <c r="R238" s="42"/>
      <c r="S238" s="104"/>
      <c r="T238" s="44"/>
      <c r="U238" s="42"/>
      <c r="V238" s="42"/>
      <c r="W238" s="104"/>
      <c r="X238" s="44"/>
      <c r="Y238" s="42"/>
      <c r="Z238" s="42"/>
      <c r="AA238" s="104"/>
      <c r="AB238" s="44"/>
      <c r="AC238" s="42"/>
      <c r="AD238" s="42"/>
      <c r="AE238" s="42"/>
      <c r="AF238" s="42"/>
      <c r="AG238" s="42"/>
      <c r="AH238" s="42"/>
      <c r="AI238" s="42"/>
    </row>
    <row r="239" spans="11:35" ht="14.4">
      <c r="K239" s="102">
        <v>44546</v>
      </c>
      <c r="L239" s="103">
        <v>14936.450195310001</v>
      </c>
      <c r="M239" s="100">
        <f t="shared" si="14"/>
        <v>-1.1134423300139806E-3</v>
      </c>
      <c r="O239" s="104"/>
      <c r="P239" s="44"/>
      <c r="Q239" s="42"/>
      <c r="R239" s="42"/>
      <c r="S239" s="104"/>
      <c r="T239" s="44"/>
      <c r="U239" s="42"/>
      <c r="V239" s="42"/>
      <c r="W239" s="104"/>
      <c r="X239" s="44"/>
      <c r="Y239" s="42"/>
      <c r="Z239" s="42"/>
      <c r="AA239" s="104"/>
      <c r="AB239" s="44"/>
      <c r="AC239" s="42"/>
      <c r="AD239" s="42"/>
      <c r="AE239" s="42"/>
      <c r="AF239" s="42"/>
      <c r="AG239" s="42"/>
      <c r="AH239" s="42"/>
      <c r="AI239" s="42"/>
    </row>
    <row r="240" spans="11:35" ht="14.4">
      <c r="K240" s="102">
        <v>44547</v>
      </c>
      <c r="L240" s="103">
        <v>14673.15039063</v>
      </c>
      <c r="M240" s="100">
        <f t="shared" si="14"/>
        <v>-1.7628004059671132E-2</v>
      </c>
      <c r="O240" s="104"/>
      <c r="P240" s="44"/>
      <c r="Q240" s="42"/>
      <c r="R240" s="42"/>
      <c r="S240" s="104"/>
      <c r="T240" s="44"/>
      <c r="U240" s="42"/>
      <c r="V240" s="42"/>
      <c r="W240" s="104"/>
      <c r="X240" s="44"/>
      <c r="Y240" s="42"/>
      <c r="Z240" s="42"/>
      <c r="AA240" s="104"/>
      <c r="AB240" s="44"/>
      <c r="AC240" s="42"/>
      <c r="AD240" s="42"/>
      <c r="AE240" s="42"/>
      <c r="AF240" s="42"/>
      <c r="AG240" s="42"/>
      <c r="AH240" s="42"/>
      <c r="AI240" s="42"/>
    </row>
    <row r="241" spans="11:35" ht="14.4">
      <c r="K241" s="102">
        <v>44550</v>
      </c>
      <c r="L241" s="103">
        <v>14300.700195310001</v>
      </c>
      <c r="M241" s="100">
        <f t="shared" si="14"/>
        <v>-2.5383110334495029E-2</v>
      </c>
      <c r="O241" s="104"/>
      <c r="P241" s="44"/>
      <c r="Q241" s="42"/>
      <c r="R241" s="42"/>
      <c r="S241" s="104"/>
      <c r="T241" s="44"/>
      <c r="U241" s="42"/>
      <c r="V241" s="42"/>
      <c r="W241" s="104"/>
      <c r="X241" s="44"/>
      <c r="Y241" s="42"/>
      <c r="Z241" s="42"/>
      <c r="AA241" s="104"/>
      <c r="AB241" s="44"/>
      <c r="AC241" s="42"/>
      <c r="AD241" s="42"/>
      <c r="AE241" s="42"/>
      <c r="AF241" s="42"/>
      <c r="AG241" s="42"/>
      <c r="AH241" s="42"/>
      <c r="AI241" s="42"/>
    </row>
    <row r="242" spans="11:35" ht="14.4">
      <c r="K242" s="102">
        <v>44551</v>
      </c>
      <c r="L242" s="103">
        <v>14461.40039063</v>
      </c>
      <c r="M242" s="100">
        <f t="shared" si="14"/>
        <v>1.1237225669041173E-2</v>
      </c>
      <c r="O242" s="104"/>
      <c r="P242" s="44"/>
      <c r="Q242" s="42"/>
      <c r="R242" s="42"/>
      <c r="S242" s="104"/>
      <c r="T242" s="44"/>
      <c r="U242" s="42"/>
      <c r="V242" s="42"/>
      <c r="W242" s="104"/>
      <c r="X242" s="44"/>
      <c r="Y242" s="42"/>
      <c r="Z242" s="42"/>
      <c r="AA242" s="104"/>
      <c r="AB242" s="44"/>
      <c r="AC242" s="42"/>
      <c r="AD242" s="42"/>
      <c r="AE242" s="42"/>
      <c r="AF242" s="42"/>
      <c r="AG242" s="42"/>
      <c r="AH242" s="42"/>
      <c r="AI242" s="42"/>
    </row>
    <row r="243" spans="11:35" ht="14.4">
      <c r="K243" s="102">
        <v>44552</v>
      </c>
      <c r="L243" s="103">
        <v>14639.75</v>
      </c>
      <c r="M243" s="100">
        <f t="shared" si="14"/>
        <v>1.2332803501212686E-2</v>
      </c>
      <c r="O243" s="104"/>
      <c r="P243" s="44"/>
      <c r="Q243" s="42"/>
      <c r="R243" s="42"/>
      <c r="S243" s="104"/>
      <c r="T243" s="44"/>
      <c r="U243" s="42"/>
      <c r="V243" s="42"/>
      <c r="W243" s="104"/>
      <c r="X243" s="44"/>
      <c r="Y243" s="42"/>
      <c r="Z243" s="42"/>
      <c r="AA243" s="104"/>
      <c r="AB243" s="44"/>
      <c r="AC243" s="42"/>
      <c r="AD243" s="42"/>
      <c r="AE243" s="42"/>
      <c r="AF243" s="42"/>
      <c r="AG243" s="42"/>
      <c r="AH243" s="42"/>
      <c r="AI243" s="42"/>
    </row>
    <row r="244" spans="11:35" ht="14.4">
      <c r="K244" s="102">
        <v>44553</v>
      </c>
      <c r="L244" s="103">
        <v>14751.450195310001</v>
      </c>
      <c r="M244" s="100">
        <f t="shared" si="14"/>
        <v>7.6299250540481367E-3</v>
      </c>
      <c r="O244" s="104"/>
      <c r="P244" s="44"/>
      <c r="Q244" s="42"/>
      <c r="R244" s="42"/>
      <c r="S244" s="104"/>
      <c r="T244" s="44"/>
      <c r="U244" s="42"/>
      <c r="V244" s="42"/>
      <c r="W244" s="104"/>
      <c r="X244" s="44"/>
      <c r="Y244" s="42"/>
      <c r="Z244" s="42"/>
      <c r="AA244" s="104"/>
      <c r="AB244" s="44"/>
      <c r="AC244" s="42"/>
      <c r="AD244" s="42"/>
      <c r="AE244" s="42"/>
      <c r="AF244" s="42"/>
      <c r="AG244" s="42"/>
      <c r="AH244" s="42"/>
      <c r="AI244" s="42"/>
    </row>
    <row r="245" spans="11:35" ht="14.4">
      <c r="K245" s="102">
        <v>44554</v>
      </c>
      <c r="L245" s="103">
        <v>14664.799804689999</v>
      </c>
      <c r="M245" s="100">
        <f t="shared" ref="M245:M260" si="15">L245/L244-1</f>
        <v>-5.8740252295703677E-3</v>
      </c>
      <c r="O245" s="104"/>
      <c r="P245" s="44"/>
      <c r="Q245" s="42"/>
      <c r="R245" s="42"/>
      <c r="S245" s="104"/>
      <c r="T245" s="44"/>
      <c r="U245" s="42"/>
      <c r="V245" s="42"/>
      <c r="W245" s="104"/>
      <c r="X245" s="44"/>
      <c r="Y245" s="42"/>
      <c r="Z245" s="42"/>
      <c r="AA245" s="104"/>
      <c r="AB245" s="44"/>
      <c r="AC245" s="42"/>
      <c r="AD245" s="42"/>
      <c r="AE245" s="42"/>
      <c r="AF245" s="42"/>
      <c r="AG245" s="42"/>
      <c r="AH245" s="42"/>
      <c r="AI245" s="42"/>
    </row>
    <row r="246" spans="11:35" ht="14.4">
      <c r="K246" s="102">
        <v>44557</v>
      </c>
      <c r="L246" s="103">
        <v>14727.59960938</v>
      </c>
      <c r="M246" s="100">
        <f t="shared" si="15"/>
        <v>4.2823499486106531E-3</v>
      </c>
      <c r="O246" s="104"/>
      <c r="P246" s="44"/>
      <c r="Q246" s="42"/>
      <c r="R246" s="42"/>
      <c r="S246" s="104"/>
      <c r="T246" s="44"/>
      <c r="U246" s="42"/>
      <c r="V246" s="42"/>
      <c r="W246" s="104"/>
      <c r="X246" s="44"/>
      <c r="Y246" s="42"/>
      <c r="Z246" s="42"/>
      <c r="AA246" s="104"/>
      <c r="AB246" s="44"/>
      <c r="AC246" s="42"/>
      <c r="AD246" s="42"/>
      <c r="AE246" s="42"/>
      <c r="AF246" s="42"/>
      <c r="AG246" s="42"/>
      <c r="AH246" s="42"/>
      <c r="AI246" s="42"/>
    </row>
    <row r="247" spans="11:35" ht="14.4">
      <c r="K247" s="102">
        <v>44558</v>
      </c>
      <c r="L247" s="103">
        <v>14867.84960938</v>
      </c>
      <c r="M247" s="100">
        <f t="shared" si="15"/>
        <v>9.522936779913227E-3</v>
      </c>
      <c r="O247" s="104"/>
      <c r="P247" s="44"/>
      <c r="Q247" s="42"/>
      <c r="R247" s="42"/>
      <c r="S247" s="104"/>
      <c r="T247" s="44"/>
      <c r="U247" s="42"/>
      <c r="V247" s="42"/>
      <c r="W247" s="104"/>
      <c r="X247" s="44"/>
      <c r="Y247" s="42"/>
      <c r="Z247" s="42"/>
      <c r="AA247" s="104"/>
      <c r="AB247" s="44"/>
      <c r="AC247" s="42"/>
      <c r="AD247" s="42"/>
      <c r="AE247" s="42"/>
      <c r="AF247" s="42"/>
      <c r="AG247" s="42"/>
      <c r="AH247" s="42"/>
      <c r="AI247" s="42"/>
    </row>
    <row r="248" spans="11:35" ht="14.4">
      <c r="K248" s="102">
        <v>44559</v>
      </c>
      <c r="L248" s="103">
        <v>14863.40039063</v>
      </c>
      <c r="M248" s="100">
        <f t="shared" si="15"/>
        <v>-2.9925099236904895E-4</v>
      </c>
      <c r="O248" s="104"/>
      <c r="P248" s="44"/>
      <c r="Q248" s="42"/>
      <c r="R248" s="42"/>
      <c r="S248" s="104"/>
      <c r="T248" s="44"/>
      <c r="U248" s="42"/>
      <c r="V248" s="42"/>
      <c r="W248" s="104"/>
      <c r="X248" s="44"/>
      <c r="Y248" s="42"/>
      <c r="Z248" s="42"/>
      <c r="AA248" s="104"/>
      <c r="AB248" s="44"/>
      <c r="AC248" s="42"/>
      <c r="AD248" s="42"/>
      <c r="AE248" s="42"/>
      <c r="AF248" s="42"/>
      <c r="AG248" s="42"/>
      <c r="AH248" s="42"/>
      <c r="AI248" s="42"/>
    </row>
    <row r="249" spans="11:35" ht="14.4">
      <c r="K249" s="102">
        <v>44560</v>
      </c>
      <c r="L249" s="103">
        <v>14842.049804689999</v>
      </c>
      <c r="M249" s="100">
        <f t="shared" si="15"/>
        <v>-1.4364536632855973E-3</v>
      </c>
      <c r="O249" s="104"/>
      <c r="P249" s="44"/>
      <c r="Q249" s="42"/>
      <c r="R249" s="42"/>
      <c r="S249" s="104"/>
      <c r="T249" s="44"/>
      <c r="U249" s="42"/>
      <c r="V249" s="42"/>
      <c r="W249" s="104"/>
      <c r="X249" s="44"/>
      <c r="Y249" s="42"/>
      <c r="Z249" s="42"/>
      <c r="AA249" s="104"/>
      <c r="AB249" s="44"/>
      <c r="AC249" s="42"/>
      <c r="AD249" s="42"/>
      <c r="AE249" s="42"/>
      <c r="AF249" s="42"/>
      <c r="AG249" s="42"/>
      <c r="AH249" s="42"/>
      <c r="AI249" s="42"/>
    </row>
    <row r="250" spans="11:35" ht="14.4">
      <c r="K250" s="102">
        <v>44561</v>
      </c>
      <c r="L250" s="103">
        <v>14996.200195310001</v>
      </c>
      <c r="M250" s="100">
        <f t="shared" si="15"/>
        <v>1.0386058034335122E-2</v>
      </c>
      <c r="O250" s="104"/>
      <c r="P250" s="44"/>
      <c r="Q250" s="42"/>
      <c r="R250" s="42"/>
      <c r="S250" s="104"/>
      <c r="T250" s="44"/>
      <c r="U250" s="42"/>
      <c r="V250" s="42"/>
      <c r="W250" s="104"/>
      <c r="X250" s="44"/>
      <c r="Y250" s="42"/>
      <c r="Z250" s="42"/>
      <c r="AA250" s="104"/>
      <c r="AB250" s="44"/>
      <c r="AC250" s="42"/>
      <c r="AD250" s="42"/>
      <c r="AE250" s="42"/>
      <c r="AF250" s="42"/>
      <c r="AG250" s="42"/>
      <c r="AH250" s="42"/>
      <c r="AI250" s="42"/>
    </row>
    <row r="251" spans="11:35" ht="14.4">
      <c r="K251" s="102">
        <v>44564</v>
      </c>
      <c r="L251" s="103">
        <v>15204.59960938</v>
      </c>
      <c r="M251" s="100">
        <f t="shared" si="15"/>
        <v>1.3896814616757069E-2</v>
      </c>
      <c r="O251" s="104"/>
      <c r="P251" s="44"/>
      <c r="Q251" s="42"/>
      <c r="R251" s="42"/>
      <c r="S251" s="104"/>
      <c r="T251" s="44"/>
      <c r="U251" s="42"/>
      <c r="V251" s="42"/>
      <c r="W251" s="104"/>
      <c r="X251" s="44"/>
      <c r="Y251" s="42"/>
      <c r="Z251" s="42"/>
      <c r="AA251" s="104"/>
      <c r="AB251" s="44"/>
      <c r="AC251" s="42"/>
      <c r="AD251" s="42"/>
      <c r="AE251" s="42"/>
      <c r="AF251" s="42"/>
      <c r="AG251" s="42"/>
      <c r="AH251" s="42"/>
      <c r="AI251" s="42"/>
    </row>
    <row r="252" spans="11:35" ht="14.4">
      <c r="K252" s="102">
        <v>44565</v>
      </c>
      <c r="L252" s="103">
        <v>15318.75</v>
      </c>
      <c r="M252" s="100">
        <f t="shared" si="15"/>
        <v>7.5076222690912964E-3</v>
      </c>
      <c r="O252" s="104"/>
      <c r="P252" s="44"/>
      <c r="Q252" s="42"/>
      <c r="R252" s="42"/>
      <c r="S252" s="104"/>
      <c r="T252" s="44"/>
      <c r="U252" s="42"/>
      <c r="V252" s="42"/>
      <c r="W252" s="104"/>
      <c r="X252" s="44"/>
      <c r="Y252" s="42"/>
      <c r="Z252" s="42"/>
      <c r="AA252" s="104"/>
      <c r="AB252" s="44"/>
      <c r="AC252" s="42"/>
      <c r="AD252" s="42"/>
      <c r="AE252" s="42"/>
      <c r="AF252" s="42"/>
      <c r="AG252" s="42"/>
      <c r="AH252" s="42"/>
      <c r="AI252" s="42"/>
    </row>
    <row r="253" spans="11:35" ht="14.4">
      <c r="K253" s="102">
        <v>44566</v>
      </c>
      <c r="L253" s="103">
        <v>15396.40039063</v>
      </c>
      <c r="M253" s="100">
        <f t="shared" si="15"/>
        <v>5.0689769485108283E-3</v>
      </c>
      <c r="O253" s="104"/>
      <c r="P253" s="44"/>
      <c r="Q253" s="42"/>
      <c r="R253" s="42"/>
      <c r="S253" s="104"/>
      <c r="T253" s="44"/>
      <c r="U253" s="42"/>
      <c r="V253" s="42"/>
      <c r="W253" s="104"/>
      <c r="X253" s="44"/>
      <c r="Y253" s="42"/>
      <c r="Z253" s="42"/>
      <c r="AA253" s="104"/>
      <c r="AB253" s="44"/>
      <c r="AC253" s="42"/>
      <c r="AD253" s="42"/>
      <c r="AE253" s="42"/>
      <c r="AF253" s="42"/>
      <c r="AG253" s="42"/>
      <c r="AH253" s="42"/>
      <c r="AI253" s="42"/>
    </row>
    <row r="254" spans="11:35" ht="14.4">
      <c r="K254" s="102">
        <v>44567</v>
      </c>
      <c r="L254" s="103">
        <v>15290.09960938</v>
      </c>
      <c r="M254" s="100">
        <f t="shared" si="15"/>
        <v>-6.9042619412972295E-3</v>
      </c>
      <c r="O254" s="104"/>
      <c r="P254" s="44"/>
      <c r="Q254" s="42"/>
      <c r="R254" s="42"/>
      <c r="S254" s="104"/>
      <c r="T254" s="44"/>
      <c r="U254" s="42"/>
      <c r="V254" s="42"/>
      <c r="W254" s="104"/>
      <c r="X254" s="44"/>
      <c r="Y254" s="42"/>
      <c r="Z254" s="42"/>
      <c r="AA254" s="104"/>
      <c r="AB254" s="44"/>
      <c r="AC254" s="42"/>
      <c r="AD254" s="42"/>
      <c r="AE254" s="42"/>
      <c r="AF254" s="42"/>
      <c r="AG254" s="42"/>
      <c r="AH254" s="42"/>
      <c r="AI254" s="42"/>
    </row>
    <row r="255" spans="11:35" ht="14.4">
      <c r="K255" s="102">
        <v>44568</v>
      </c>
      <c r="L255" s="103">
        <v>15348.549804689999</v>
      </c>
      <c r="M255" s="100">
        <f t="shared" si="15"/>
        <v>3.8227478435877149E-3</v>
      </c>
      <c r="O255" s="104"/>
      <c r="P255" s="44"/>
      <c r="Q255" s="42"/>
      <c r="R255" s="42"/>
      <c r="S255" s="104"/>
      <c r="T255" s="44"/>
      <c r="U255" s="42"/>
      <c r="V255" s="42"/>
      <c r="W255" s="104"/>
      <c r="X255" s="44"/>
      <c r="Y255" s="42"/>
      <c r="Z255" s="42"/>
      <c r="AA255" s="104"/>
      <c r="AB255" s="44"/>
      <c r="AC255" s="42"/>
      <c r="AD255" s="42"/>
      <c r="AE255" s="42"/>
      <c r="AF255" s="42"/>
      <c r="AG255" s="42"/>
      <c r="AH255" s="42"/>
      <c r="AI255" s="42"/>
    </row>
    <row r="256" spans="11:35" ht="14.4">
      <c r="K256" s="102">
        <v>44571</v>
      </c>
      <c r="L256" s="103">
        <v>15495.549804689999</v>
      </c>
      <c r="M256" s="100">
        <f t="shared" si="15"/>
        <v>9.5774520635871774E-3</v>
      </c>
      <c r="O256" s="104"/>
      <c r="P256" s="44"/>
      <c r="Q256" s="42"/>
      <c r="R256" s="42"/>
      <c r="S256" s="104"/>
      <c r="T256" s="44"/>
      <c r="U256" s="42"/>
      <c r="V256" s="42"/>
      <c r="W256" s="104"/>
      <c r="X256" s="44"/>
      <c r="Y256" s="42"/>
      <c r="Z256" s="42"/>
      <c r="AA256" s="104"/>
      <c r="AB256" s="44"/>
      <c r="AC256" s="42"/>
      <c r="AD256" s="42"/>
      <c r="AE256" s="42"/>
      <c r="AF256" s="42"/>
      <c r="AG256" s="42"/>
      <c r="AH256" s="42"/>
      <c r="AI256" s="42"/>
    </row>
    <row r="257" spans="11:35" ht="14.4">
      <c r="K257" s="102">
        <v>44572</v>
      </c>
      <c r="L257" s="103">
        <v>15530.549804689999</v>
      </c>
      <c r="M257" s="100">
        <f t="shared" si="15"/>
        <v>2.2587130138103095E-3</v>
      </c>
      <c r="O257" s="104"/>
      <c r="P257" s="44"/>
      <c r="Q257" s="42"/>
      <c r="R257" s="42"/>
      <c r="S257" s="104"/>
      <c r="T257" s="44"/>
      <c r="U257" s="42"/>
      <c r="V257" s="42"/>
      <c r="W257" s="104"/>
      <c r="X257" s="44"/>
      <c r="Y257" s="42"/>
      <c r="Z257" s="42"/>
      <c r="AA257" s="104"/>
      <c r="AB257" s="44"/>
      <c r="AC257" s="42"/>
      <c r="AD257" s="42"/>
      <c r="AE257" s="42"/>
      <c r="AF257" s="42"/>
      <c r="AG257" s="42"/>
      <c r="AH257" s="42"/>
      <c r="AI257" s="42"/>
    </row>
    <row r="258" spans="11:35" ht="14.4">
      <c r="K258" s="102">
        <v>44573</v>
      </c>
      <c r="L258" s="103">
        <v>15667.90039063</v>
      </c>
      <c r="M258" s="100">
        <f t="shared" si="15"/>
        <v>8.8438972005049354E-3</v>
      </c>
      <c r="O258" s="104"/>
      <c r="P258" s="44"/>
      <c r="Q258" s="42"/>
      <c r="R258" s="42"/>
      <c r="S258" s="104"/>
      <c r="T258" s="44"/>
      <c r="U258" s="42"/>
      <c r="V258" s="42"/>
      <c r="W258" s="104"/>
      <c r="X258" s="44"/>
      <c r="Y258" s="42"/>
      <c r="Z258" s="42"/>
      <c r="AA258" s="104"/>
      <c r="AB258" s="44"/>
      <c r="AC258" s="42"/>
      <c r="AD258" s="42"/>
      <c r="AE258" s="42"/>
      <c r="AF258" s="42"/>
      <c r="AG258" s="42"/>
      <c r="AH258" s="42"/>
      <c r="AI258" s="42"/>
    </row>
    <row r="259" spans="11:35" ht="14.4">
      <c r="K259" s="102">
        <v>44574</v>
      </c>
      <c r="L259" s="103">
        <v>15721.049804689999</v>
      </c>
      <c r="M259" s="100">
        <f t="shared" si="15"/>
        <v>3.3922486571196231E-3</v>
      </c>
      <c r="O259" s="104"/>
      <c r="P259" s="44"/>
      <c r="Q259" s="42"/>
      <c r="R259" s="42"/>
      <c r="S259" s="104"/>
      <c r="T259" s="44"/>
      <c r="U259" s="42"/>
      <c r="V259" s="42"/>
      <c r="W259" s="104"/>
      <c r="X259" s="44"/>
      <c r="Y259" s="42"/>
      <c r="Z259" s="42"/>
      <c r="AA259" s="104"/>
      <c r="AB259" s="44"/>
      <c r="AC259" s="42"/>
      <c r="AD259" s="42"/>
      <c r="AE259" s="42"/>
      <c r="AF259" s="42"/>
      <c r="AG259" s="42"/>
      <c r="AH259" s="42"/>
      <c r="AI259" s="42"/>
    </row>
    <row r="260" spans="11:35" ht="14.4">
      <c r="K260" s="102">
        <v>44575</v>
      </c>
      <c r="L260" s="103">
        <v>15730.40039063</v>
      </c>
      <c r="M260" s="100">
        <f t="shared" si="15"/>
        <v>5.9478126818302002E-4</v>
      </c>
      <c r="O260" s="104"/>
      <c r="P260" s="44"/>
      <c r="Q260" s="42"/>
      <c r="R260" s="42"/>
      <c r="S260" s="104"/>
      <c r="T260" s="44"/>
      <c r="U260" s="42"/>
      <c r="V260" s="42"/>
      <c r="W260" s="104"/>
      <c r="X260" s="44"/>
      <c r="Y260" s="42"/>
      <c r="Z260" s="42"/>
      <c r="AA260" s="104"/>
      <c r="AB260" s="44"/>
      <c r="AC260" s="42"/>
      <c r="AD260" s="42"/>
      <c r="AE260" s="42"/>
      <c r="AF260" s="42"/>
      <c r="AG260" s="42"/>
      <c r="AH260" s="42"/>
      <c r="AI260" s="42"/>
    </row>
    <row r="261" spans="11:35" ht="14.4">
      <c r="K261" s="102">
        <v>44578</v>
      </c>
      <c r="L261" s="103">
        <v>15781.25</v>
      </c>
      <c r="M261" s="100">
        <f t="shared" ref="M261:M276" si="16">L261/L260-1</f>
        <v>3.2325692993986355E-3</v>
      </c>
      <c r="O261" s="104"/>
      <c r="P261" s="44"/>
      <c r="Q261" s="42"/>
      <c r="R261" s="42"/>
      <c r="S261" s="104"/>
      <c r="T261" s="44"/>
      <c r="U261" s="42"/>
      <c r="V261" s="42"/>
      <c r="W261" s="104"/>
      <c r="X261" s="44"/>
      <c r="Y261" s="42"/>
      <c r="Z261" s="42"/>
      <c r="AA261" s="104"/>
      <c r="AB261" s="44"/>
      <c r="AC261" s="42"/>
      <c r="AD261" s="42"/>
      <c r="AE261" s="42"/>
      <c r="AF261" s="42"/>
      <c r="AG261" s="42"/>
      <c r="AH261" s="42"/>
      <c r="AI261" s="42"/>
    </row>
    <row r="262" spans="11:35" ht="14.4">
      <c r="K262" s="102">
        <v>44579</v>
      </c>
      <c r="L262" s="103">
        <v>15573.09960938</v>
      </c>
      <c r="M262" s="100">
        <f t="shared" si="16"/>
        <v>-1.3189727722455413E-2</v>
      </c>
      <c r="O262" s="104"/>
      <c r="P262" s="44"/>
      <c r="Q262" s="42"/>
      <c r="R262" s="42"/>
      <c r="S262" s="104"/>
      <c r="T262" s="44"/>
      <c r="U262" s="42"/>
      <c r="V262" s="42"/>
      <c r="W262" s="104"/>
      <c r="X262" s="44"/>
      <c r="Y262" s="42"/>
      <c r="Z262" s="42"/>
      <c r="AA262" s="104"/>
      <c r="AB262" s="44"/>
      <c r="AC262" s="42"/>
      <c r="AD262" s="42"/>
      <c r="AE262" s="42"/>
      <c r="AF262" s="42"/>
      <c r="AG262" s="42"/>
      <c r="AH262" s="42"/>
      <c r="AI262" s="42"/>
    </row>
    <row r="263" spans="11:35" ht="14.4">
      <c r="K263" s="102">
        <v>44580</v>
      </c>
      <c r="L263" s="103">
        <v>15472.5</v>
      </c>
      <c r="M263" s="100">
        <f t="shared" si="16"/>
        <v>-6.4598321402508097E-3</v>
      </c>
      <c r="O263" s="104"/>
      <c r="P263" s="44"/>
      <c r="Q263" s="42"/>
      <c r="R263" s="42"/>
      <c r="S263" s="104"/>
      <c r="T263" s="44"/>
      <c r="U263" s="42"/>
      <c r="V263" s="42"/>
      <c r="W263" s="104"/>
      <c r="X263" s="44"/>
      <c r="Y263" s="42"/>
      <c r="Z263" s="42"/>
      <c r="AA263" s="104"/>
      <c r="AB263" s="44"/>
      <c r="AC263" s="42"/>
      <c r="AD263" s="42"/>
      <c r="AE263" s="42"/>
      <c r="AF263" s="42"/>
      <c r="AG263" s="42"/>
      <c r="AH263" s="42"/>
      <c r="AI263" s="42"/>
    </row>
    <row r="264" spans="11:35" ht="14.4">
      <c r="K264" s="102">
        <v>44581</v>
      </c>
      <c r="L264" s="103">
        <v>15361.09960938</v>
      </c>
      <c r="M264" s="100">
        <f t="shared" si="16"/>
        <v>-7.1998959844885579E-3</v>
      </c>
      <c r="O264" s="104"/>
      <c r="P264" s="44"/>
      <c r="Q264" s="42"/>
      <c r="R264" s="42"/>
      <c r="S264" s="104"/>
      <c r="T264" s="44"/>
      <c r="U264" s="42"/>
      <c r="V264" s="42"/>
      <c r="W264" s="104"/>
      <c r="X264" s="44"/>
      <c r="Y264" s="42"/>
      <c r="Z264" s="42"/>
      <c r="AA264" s="104"/>
      <c r="AB264" s="44"/>
      <c r="AC264" s="42"/>
      <c r="AD264" s="42"/>
      <c r="AE264" s="42"/>
      <c r="AF264" s="42"/>
      <c r="AG264" s="42"/>
      <c r="AH264" s="42"/>
      <c r="AI264" s="42"/>
    </row>
    <row r="265" spans="11:35" ht="14.4">
      <c r="K265" s="102">
        <v>44582</v>
      </c>
      <c r="L265" s="103">
        <v>15180.799804689999</v>
      </c>
      <c r="M265" s="100">
        <f t="shared" si="16"/>
        <v>-1.1737428261965333E-2</v>
      </c>
      <c r="O265" s="104"/>
      <c r="P265" s="44"/>
      <c r="Q265" s="42"/>
      <c r="R265" s="42"/>
      <c r="S265" s="104"/>
      <c r="T265" s="44"/>
      <c r="U265" s="42"/>
      <c r="V265" s="42"/>
      <c r="W265" s="104"/>
      <c r="X265" s="44"/>
      <c r="Y265" s="42"/>
      <c r="Z265" s="42"/>
      <c r="AA265" s="104"/>
      <c r="AB265" s="44"/>
      <c r="AC265" s="42"/>
      <c r="AD265" s="42"/>
      <c r="AE265" s="42"/>
      <c r="AF265" s="42"/>
      <c r="AG265" s="42"/>
      <c r="AH265" s="42"/>
      <c r="AI265" s="42"/>
    </row>
    <row r="266" spans="11:35" ht="14.4">
      <c r="K266" s="102">
        <v>44585</v>
      </c>
      <c r="L266" s="103">
        <v>14712.049804689999</v>
      </c>
      <c r="M266" s="100">
        <f t="shared" si="16"/>
        <v>-3.0877819748020285E-2</v>
      </c>
      <c r="O266" s="104"/>
      <c r="P266" s="44"/>
      <c r="Q266" s="42"/>
      <c r="R266" s="42"/>
      <c r="S266" s="104"/>
      <c r="T266" s="44"/>
      <c r="U266" s="42"/>
      <c r="V266" s="42"/>
      <c r="W266" s="104"/>
      <c r="X266" s="44"/>
      <c r="Y266" s="42"/>
      <c r="Z266" s="42"/>
      <c r="AA266" s="104"/>
      <c r="AB266" s="44"/>
      <c r="AC266" s="42"/>
      <c r="AD266" s="42"/>
      <c r="AE266" s="42"/>
      <c r="AF266" s="42"/>
      <c r="AG266" s="42"/>
      <c r="AH266" s="42"/>
      <c r="AI266" s="42"/>
    </row>
    <row r="267" spans="11:35" ht="14.4">
      <c r="K267" s="102">
        <v>44586</v>
      </c>
      <c r="L267" s="103">
        <v>14832.200195310001</v>
      </c>
      <c r="M267" s="100">
        <f t="shared" si="16"/>
        <v>8.1668015140690109E-3</v>
      </c>
      <c r="O267" s="104"/>
      <c r="P267" s="44"/>
      <c r="Q267" s="42"/>
      <c r="R267" s="42"/>
      <c r="S267" s="104"/>
      <c r="T267" s="44"/>
      <c r="U267" s="42"/>
      <c r="V267" s="42"/>
      <c r="W267" s="104"/>
      <c r="X267" s="44"/>
      <c r="Y267" s="42"/>
      <c r="Z267" s="42"/>
      <c r="AA267" s="104"/>
      <c r="AB267" s="44"/>
      <c r="AC267" s="42"/>
      <c r="AD267" s="42"/>
      <c r="AE267" s="42"/>
      <c r="AF267" s="42"/>
      <c r="AG267" s="42"/>
      <c r="AH267" s="42"/>
      <c r="AI267" s="42"/>
    </row>
    <row r="268" spans="11:35" ht="14.4">
      <c r="K268" s="102">
        <v>44588</v>
      </c>
      <c r="L268" s="103">
        <v>14679.700195310001</v>
      </c>
      <c r="M268" s="100">
        <f t="shared" si="16"/>
        <v>-1.0281684307916872E-2</v>
      </c>
      <c r="O268" s="104"/>
      <c r="P268" s="44"/>
      <c r="Q268" s="42"/>
      <c r="R268" s="42"/>
      <c r="S268" s="104"/>
      <c r="T268" s="44"/>
      <c r="U268" s="42"/>
      <c r="V268" s="42"/>
      <c r="W268" s="104"/>
      <c r="X268" s="44"/>
      <c r="Y268" s="42"/>
      <c r="Z268" s="42"/>
      <c r="AA268" s="104"/>
      <c r="AB268" s="44"/>
      <c r="AC268" s="42"/>
      <c r="AD268" s="42"/>
      <c r="AE268" s="42"/>
      <c r="AF268" s="42"/>
      <c r="AG268" s="42"/>
      <c r="AH268" s="42"/>
      <c r="AI268" s="42"/>
    </row>
    <row r="269" spans="11:35" ht="14.4">
      <c r="K269" s="102">
        <v>44589</v>
      </c>
      <c r="L269" s="103">
        <v>14723.25</v>
      </c>
      <c r="M269" s="100">
        <f t="shared" si="16"/>
        <v>2.9666685361811052E-3</v>
      </c>
      <c r="O269" s="104"/>
      <c r="P269" s="44"/>
      <c r="Q269" s="42"/>
      <c r="R269" s="42"/>
      <c r="S269" s="104"/>
      <c r="T269" s="44"/>
      <c r="U269" s="42"/>
      <c r="V269" s="42"/>
      <c r="W269" s="104"/>
      <c r="X269" s="44"/>
      <c r="Y269" s="42"/>
      <c r="Z269" s="42"/>
      <c r="AA269" s="104"/>
      <c r="AB269" s="44"/>
      <c r="AC269" s="42"/>
      <c r="AD269" s="42"/>
      <c r="AE269" s="42"/>
      <c r="AF269" s="42"/>
      <c r="AG269" s="42"/>
      <c r="AH269" s="42"/>
      <c r="AI269" s="42"/>
    </row>
    <row r="270" spans="11:35" ht="14.4">
      <c r="K270" s="102">
        <v>44592</v>
      </c>
      <c r="L270" s="103">
        <v>14921.450195310001</v>
      </c>
      <c r="M270" s="100">
        <f t="shared" si="16"/>
        <v>1.3461714995670171E-2</v>
      </c>
      <c r="O270" s="104"/>
      <c r="P270" s="44"/>
      <c r="Q270" s="42"/>
      <c r="R270" s="42"/>
      <c r="S270" s="104"/>
      <c r="T270" s="44"/>
      <c r="U270" s="42"/>
      <c r="V270" s="42"/>
      <c r="W270" s="104"/>
      <c r="X270" s="44"/>
      <c r="Y270" s="42"/>
      <c r="Z270" s="42"/>
      <c r="AA270" s="104"/>
      <c r="AB270" s="44"/>
      <c r="AC270" s="42"/>
      <c r="AD270" s="42"/>
      <c r="AE270" s="42"/>
      <c r="AF270" s="42"/>
      <c r="AG270" s="42"/>
      <c r="AH270" s="42"/>
      <c r="AI270" s="42"/>
    </row>
    <row r="271" spans="11:35" ht="14.4">
      <c r="K271" s="102">
        <v>44593</v>
      </c>
      <c r="L271" s="103">
        <v>15116.200195310001</v>
      </c>
      <c r="M271" s="100">
        <f t="shared" si="16"/>
        <v>1.3051680463418425E-2</v>
      </c>
      <c r="O271" s="104"/>
      <c r="P271" s="44"/>
      <c r="Q271" s="42"/>
      <c r="R271" s="42"/>
      <c r="S271" s="104"/>
      <c r="T271" s="44"/>
      <c r="U271" s="42"/>
      <c r="V271" s="42"/>
      <c r="W271" s="104"/>
      <c r="X271" s="44"/>
      <c r="Y271" s="42"/>
      <c r="Z271" s="42"/>
      <c r="AA271" s="104"/>
      <c r="AB271" s="44"/>
      <c r="AC271" s="42"/>
      <c r="AD271" s="42"/>
      <c r="AE271" s="42"/>
      <c r="AF271" s="42"/>
      <c r="AG271" s="42"/>
      <c r="AH271" s="42"/>
      <c r="AI271" s="42"/>
    </row>
    <row r="272" spans="11:35" ht="14.4">
      <c r="K272" s="102">
        <v>44594</v>
      </c>
      <c r="L272" s="103">
        <v>15293.34960938</v>
      </c>
      <c r="M272" s="100">
        <f t="shared" si="16"/>
        <v>1.171917623351959E-2</v>
      </c>
      <c r="O272" s="104"/>
      <c r="P272" s="44"/>
      <c r="Q272" s="42"/>
      <c r="R272" s="42"/>
      <c r="S272" s="104"/>
      <c r="T272" s="44"/>
      <c r="U272" s="42"/>
      <c r="V272" s="42"/>
      <c r="W272" s="104"/>
      <c r="X272" s="44"/>
      <c r="Y272" s="42"/>
      <c r="Z272" s="42"/>
      <c r="AA272" s="104"/>
      <c r="AB272" s="44"/>
      <c r="AC272" s="42"/>
      <c r="AD272" s="42"/>
      <c r="AE272" s="42"/>
      <c r="AF272" s="42"/>
      <c r="AG272" s="42"/>
      <c r="AH272" s="42"/>
      <c r="AI272" s="42"/>
    </row>
    <row r="273" spans="11:35" ht="14.4">
      <c r="K273" s="102">
        <v>44595</v>
      </c>
      <c r="L273" s="103">
        <v>15135.90039063</v>
      </c>
      <c r="M273" s="100">
        <f t="shared" si="16"/>
        <v>-1.0295273617064948E-2</v>
      </c>
      <c r="O273" s="104"/>
      <c r="P273" s="44"/>
      <c r="Q273" s="42"/>
      <c r="R273" s="42"/>
      <c r="S273" s="104"/>
      <c r="T273" s="44"/>
      <c r="U273" s="42"/>
      <c r="V273" s="42"/>
      <c r="W273" s="104"/>
      <c r="X273" s="44"/>
      <c r="Y273" s="42"/>
      <c r="Z273" s="42"/>
      <c r="AA273" s="104"/>
      <c r="AB273" s="44"/>
      <c r="AC273" s="42"/>
      <c r="AD273" s="42"/>
      <c r="AE273" s="42"/>
      <c r="AF273" s="42"/>
      <c r="AG273" s="42"/>
      <c r="AH273" s="42"/>
      <c r="AI273" s="42"/>
    </row>
    <row r="274" spans="11:35" ht="14.4">
      <c r="K274" s="102">
        <v>44596</v>
      </c>
      <c r="L274" s="103">
        <v>15085.450195310001</v>
      </c>
      <c r="M274" s="100">
        <f t="shared" si="16"/>
        <v>-3.3331479474607573E-3</v>
      </c>
      <c r="O274" s="104"/>
      <c r="P274" s="44"/>
      <c r="Q274" s="42"/>
      <c r="R274" s="42"/>
      <c r="S274" s="104"/>
      <c r="T274" s="44"/>
      <c r="U274" s="42"/>
      <c r="V274" s="42"/>
      <c r="W274" s="104"/>
      <c r="X274" s="44"/>
      <c r="Y274" s="42"/>
      <c r="Z274" s="42"/>
      <c r="AA274" s="104"/>
      <c r="AB274" s="44"/>
      <c r="AC274" s="42"/>
      <c r="AD274" s="42"/>
      <c r="AE274" s="42"/>
      <c r="AF274" s="42"/>
      <c r="AG274" s="42"/>
      <c r="AH274" s="42"/>
      <c r="AI274" s="42"/>
    </row>
    <row r="275" spans="11:35" ht="14.4">
      <c r="K275" s="102">
        <v>44599</v>
      </c>
      <c r="L275" s="103">
        <v>14870.59960938</v>
      </c>
      <c r="M275" s="100">
        <f t="shared" si="16"/>
        <v>-1.4242238922163364E-2</v>
      </c>
      <c r="O275" s="104"/>
      <c r="P275" s="44"/>
      <c r="Q275" s="42"/>
      <c r="R275" s="42"/>
      <c r="S275" s="104"/>
      <c r="T275" s="44"/>
      <c r="U275" s="42"/>
      <c r="V275" s="42"/>
      <c r="W275" s="104"/>
      <c r="X275" s="44"/>
      <c r="Y275" s="42"/>
      <c r="Z275" s="42"/>
      <c r="AA275" s="104"/>
      <c r="AB275" s="44"/>
      <c r="AC275" s="42"/>
      <c r="AD275" s="42"/>
      <c r="AE275" s="42"/>
      <c r="AF275" s="42"/>
      <c r="AG275" s="42"/>
      <c r="AH275" s="42"/>
      <c r="AI275" s="42"/>
    </row>
    <row r="276" spans="11:35" ht="14.4">
      <c r="K276" s="102">
        <v>44600</v>
      </c>
      <c r="L276" s="103">
        <v>14857.049804689999</v>
      </c>
      <c r="M276" s="100">
        <f t="shared" si="16"/>
        <v>-9.1118078933782876E-4</v>
      </c>
      <c r="O276" s="104"/>
      <c r="P276" s="44"/>
      <c r="Q276" s="42"/>
      <c r="R276" s="42"/>
      <c r="S276" s="104"/>
      <c r="T276" s="44"/>
      <c r="U276" s="42"/>
      <c r="V276" s="42"/>
      <c r="W276" s="104"/>
      <c r="X276" s="44"/>
      <c r="Y276" s="42"/>
      <c r="Z276" s="42"/>
      <c r="AA276" s="104"/>
      <c r="AB276" s="44"/>
      <c r="AC276" s="42"/>
      <c r="AD276" s="42"/>
      <c r="AE276" s="42"/>
      <c r="AF276" s="42"/>
      <c r="AG276" s="42"/>
      <c r="AH276" s="42"/>
      <c r="AI276" s="42"/>
    </row>
    <row r="277" spans="11:35" ht="14.4">
      <c r="K277" s="102">
        <v>44601</v>
      </c>
      <c r="L277" s="103">
        <v>15016.34960938</v>
      </c>
      <c r="M277" s="100">
        <f t="shared" ref="M277:M292" si="17">L277/L276-1</f>
        <v>1.0722169393260872E-2</v>
      </c>
      <c r="O277" s="104"/>
      <c r="P277" s="44"/>
      <c r="Q277" s="42"/>
      <c r="R277" s="42"/>
      <c r="S277" s="104"/>
      <c r="T277" s="44"/>
      <c r="U277" s="42"/>
      <c r="V277" s="42"/>
      <c r="W277" s="104"/>
      <c r="X277" s="44"/>
      <c r="Y277" s="42"/>
      <c r="Z277" s="42"/>
      <c r="AA277" s="104"/>
      <c r="AB277" s="44"/>
      <c r="AC277" s="42"/>
      <c r="AD277" s="42"/>
      <c r="AE277" s="42"/>
      <c r="AF277" s="42"/>
      <c r="AG277" s="42"/>
      <c r="AH277" s="42"/>
      <c r="AI277" s="42"/>
    </row>
    <row r="278" spans="11:35" ht="14.4">
      <c r="K278" s="102">
        <v>44602</v>
      </c>
      <c r="L278" s="103">
        <v>15112.200195310001</v>
      </c>
      <c r="M278" s="100">
        <f t="shared" si="17"/>
        <v>6.3830816692045378E-3</v>
      </c>
      <c r="O278" s="104"/>
      <c r="P278" s="44"/>
      <c r="Q278" s="42"/>
      <c r="R278" s="42"/>
      <c r="S278" s="104"/>
      <c r="T278" s="44"/>
      <c r="U278" s="42"/>
      <c r="V278" s="42"/>
      <c r="W278" s="104"/>
      <c r="X278" s="44"/>
      <c r="Y278" s="42"/>
      <c r="Z278" s="42"/>
      <c r="AA278" s="104"/>
      <c r="AB278" s="44"/>
      <c r="AC278" s="42"/>
      <c r="AD278" s="42"/>
      <c r="AE278" s="42"/>
      <c r="AF278" s="42"/>
      <c r="AG278" s="42"/>
      <c r="AH278" s="42"/>
      <c r="AI278" s="42"/>
    </row>
    <row r="279" spans="11:35" ht="14.4">
      <c r="K279" s="102">
        <v>44603</v>
      </c>
      <c r="L279" s="103">
        <v>14891.299804689999</v>
      </c>
      <c r="M279" s="100">
        <f t="shared" si="17"/>
        <v>-1.4617354704482888E-2</v>
      </c>
      <c r="O279" s="104"/>
      <c r="P279" s="44"/>
      <c r="Q279" s="42"/>
      <c r="R279" s="42"/>
      <c r="S279" s="104"/>
      <c r="T279" s="44"/>
      <c r="U279" s="42"/>
      <c r="V279" s="42"/>
      <c r="W279" s="104"/>
      <c r="X279" s="44"/>
      <c r="Y279" s="42"/>
      <c r="Z279" s="42"/>
      <c r="AA279" s="104"/>
      <c r="AB279" s="44"/>
      <c r="AC279" s="42"/>
      <c r="AD279" s="42"/>
      <c r="AE279" s="42"/>
      <c r="AF279" s="42"/>
      <c r="AG279" s="42"/>
      <c r="AH279" s="42"/>
      <c r="AI279" s="42"/>
    </row>
    <row r="280" spans="11:35" ht="14.4">
      <c r="K280" s="102">
        <v>44606</v>
      </c>
      <c r="L280" s="103">
        <v>14400.40039063</v>
      </c>
      <c r="M280" s="100">
        <f t="shared" si="17"/>
        <v>-3.2965518154794649E-2</v>
      </c>
      <c r="O280" s="104"/>
      <c r="P280" s="44"/>
      <c r="Q280" s="42"/>
      <c r="R280" s="42"/>
      <c r="S280" s="104"/>
      <c r="T280" s="44"/>
      <c r="U280" s="42"/>
      <c r="V280" s="42"/>
      <c r="W280" s="104"/>
      <c r="X280" s="44"/>
      <c r="Y280" s="42"/>
      <c r="Z280" s="42"/>
      <c r="AA280" s="104"/>
      <c r="AB280" s="44"/>
      <c r="AC280" s="42"/>
      <c r="AD280" s="42"/>
      <c r="AE280" s="42"/>
      <c r="AF280" s="42"/>
      <c r="AG280" s="42"/>
      <c r="AH280" s="42"/>
      <c r="AI280" s="42"/>
    </row>
    <row r="281" spans="11:35" ht="14.4">
      <c r="K281" s="102">
        <v>44607</v>
      </c>
      <c r="L281" s="103">
        <v>14805.549804689999</v>
      </c>
      <c r="M281" s="100">
        <f t="shared" si="17"/>
        <v>2.8134593696687693E-2</v>
      </c>
      <c r="O281" s="104"/>
      <c r="P281" s="44"/>
      <c r="Q281" s="42"/>
      <c r="R281" s="42"/>
      <c r="S281" s="104"/>
      <c r="T281" s="44"/>
      <c r="U281" s="42"/>
      <c r="V281" s="42"/>
      <c r="W281" s="104"/>
      <c r="X281" s="44"/>
      <c r="Y281" s="42"/>
      <c r="Z281" s="42"/>
      <c r="AA281" s="104"/>
      <c r="AB281" s="44"/>
      <c r="AC281" s="42"/>
      <c r="AD281" s="42"/>
      <c r="AE281" s="42"/>
      <c r="AF281" s="42"/>
      <c r="AG281" s="42"/>
      <c r="AH281" s="42"/>
      <c r="AI281" s="42"/>
    </row>
    <row r="282" spans="11:35" ht="14.4">
      <c r="K282" s="102">
        <v>44608</v>
      </c>
      <c r="L282" s="103">
        <v>14789.90039063</v>
      </c>
      <c r="M282" s="100">
        <f t="shared" si="17"/>
        <v>-1.0569964821598443E-3</v>
      </c>
      <c r="O282" s="104"/>
      <c r="P282" s="44"/>
      <c r="Q282" s="42"/>
      <c r="R282" s="42"/>
      <c r="S282" s="104"/>
      <c r="T282" s="44"/>
      <c r="U282" s="42"/>
      <c r="V282" s="42"/>
      <c r="W282" s="104"/>
      <c r="X282" s="44"/>
      <c r="Y282" s="42"/>
      <c r="Z282" s="42"/>
      <c r="AA282" s="104"/>
      <c r="AB282" s="44"/>
      <c r="AC282" s="42"/>
      <c r="AD282" s="42"/>
      <c r="AE282" s="42"/>
      <c r="AF282" s="42"/>
      <c r="AG282" s="42"/>
      <c r="AH282" s="42"/>
      <c r="AI282" s="42"/>
    </row>
    <row r="283" spans="11:35" ht="14.4">
      <c r="K283" s="102">
        <v>44609</v>
      </c>
      <c r="L283" s="103">
        <v>14772.049804689999</v>
      </c>
      <c r="M283" s="100">
        <f t="shared" si="17"/>
        <v>-1.2069442976986311E-3</v>
      </c>
      <c r="O283" s="104"/>
      <c r="P283" s="44"/>
      <c r="Q283" s="42"/>
      <c r="R283" s="42"/>
      <c r="S283" s="104"/>
      <c r="T283" s="44"/>
      <c r="U283" s="42"/>
      <c r="V283" s="42"/>
      <c r="W283" s="104"/>
      <c r="X283" s="44"/>
      <c r="Y283" s="42"/>
      <c r="Z283" s="42"/>
      <c r="AA283" s="104"/>
      <c r="AB283" s="44"/>
      <c r="AC283" s="42"/>
      <c r="AD283" s="42"/>
      <c r="AE283" s="42"/>
      <c r="AF283" s="42"/>
      <c r="AG283" s="42"/>
      <c r="AH283" s="42"/>
      <c r="AI283" s="42"/>
    </row>
    <row r="284" spans="11:35" ht="14.4">
      <c r="K284" s="102">
        <v>44610</v>
      </c>
      <c r="L284" s="103">
        <v>14710.700195310001</v>
      </c>
      <c r="M284" s="100">
        <f t="shared" si="17"/>
        <v>-4.1530870929314956E-3</v>
      </c>
      <c r="O284" s="104"/>
      <c r="P284" s="44"/>
      <c r="Q284" s="42"/>
      <c r="R284" s="42"/>
      <c r="S284" s="104"/>
      <c r="T284" s="44"/>
      <c r="U284" s="42"/>
      <c r="V284" s="42"/>
      <c r="W284" s="104"/>
      <c r="X284" s="44"/>
      <c r="Y284" s="42"/>
      <c r="Z284" s="42"/>
      <c r="AA284" s="104"/>
      <c r="AB284" s="44"/>
      <c r="AC284" s="42"/>
      <c r="AD284" s="42"/>
      <c r="AE284" s="42"/>
      <c r="AF284" s="42"/>
      <c r="AG284" s="42"/>
      <c r="AH284" s="42"/>
      <c r="AI284" s="42"/>
    </row>
    <row r="285" spans="11:35" ht="14.4">
      <c r="K285" s="102">
        <v>44613</v>
      </c>
      <c r="L285" s="103">
        <v>14597.09960938</v>
      </c>
      <c r="M285" s="100">
        <f t="shared" si="17"/>
        <v>-7.7223099119522187E-3</v>
      </c>
      <c r="O285" s="104"/>
      <c r="P285" s="44"/>
      <c r="Q285" s="42"/>
      <c r="R285" s="42"/>
      <c r="S285" s="104"/>
      <c r="T285" s="44"/>
      <c r="U285" s="42"/>
      <c r="V285" s="42"/>
      <c r="W285" s="104"/>
      <c r="X285" s="44"/>
      <c r="Y285" s="42"/>
      <c r="Z285" s="42"/>
      <c r="AA285" s="104"/>
      <c r="AB285" s="44"/>
      <c r="AC285" s="42"/>
      <c r="AD285" s="42"/>
      <c r="AE285" s="42"/>
      <c r="AF285" s="42"/>
      <c r="AG285" s="42"/>
      <c r="AH285" s="42"/>
      <c r="AI285" s="42"/>
    </row>
    <row r="286" spans="11:35" ht="14.4">
      <c r="K286" s="102">
        <v>44614</v>
      </c>
      <c r="L286" s="103">
        <v>14489.049804689999</v>
      </c>
      <c r="M286" s="100">
        <f t="shared" si="17"/>
        <v>-7.4021420406399363E-3</v>
      </c>
      <c r="O286" s="104"/>
      <c r="P286" s="44"/>
      <c r="Q286" s="42"/>
      <c r="R286" s="42"/>
      <c r="S286" s="104"/>
      <c r="T286" s="44"/>
      <c r="U286" s="42"/>
      <c r="V286" s="42"/>
      <c r="W286" s="104"/>
      <c r="X286" s="44"/>
      <c r="Y286" s="42"/>
      <c r="Z286" s="42"/>
      <c r="AA286" s="104"/>
      <c r="AB286" s="44"/>
      <c r="AC286" s="42"/>
      <c r="AD286" s="42"/>
      <c r="AE286" s="42"/>
      <c r="AF286" s="42"/>
      <c r="AG286" s="42"/>
      <c r="AH286" s="42"/>
      <c r="AI286" s="42"/>
    </row>
    <row r="287" spans="11:35" ht="14.4">
      <c r="K287" s="102">
        <v>44615</v>
      </c>
      <c r="L287" s="103">
        <v>14506.950195310001</v>
      </c>
      <c r="M287" s="100">
        <f t="shared" si="17"/>
        <v>1.2354426868079749E-3</v>
      </c>
      <c r="O287" s="104"/>
      <c r="P287" s="44"/>
      <c r="Q287" s="42"/>
      <c r="R287" s="42"/>
      <c r="S287" s="104"/>
      <c r="T287" s="44"/>
      <c r="U287" s="42"/>
      <c r="V287" s="42"/>
      <c r="W287" s="104"/>
      <c r="X287" s="44"/>
      <c r="Y287" s="42"/>
      <c r="Z287" s="42"/>
      <c r="AA287" s="104"/>
      <c r="AB287" s="44"/>
      <c r="AC287" s="42"/>
      <c r="AD287" s="42"/>
      <c r="AE287" s="42"/>
      <c r="AF287" s="42"/>
      <c r="AG287" s="42"/>
      <c r="AH287" s="42"/>
      <c r="AI287" s="42"/>
    </row>
    <row r="288" spans="11:35" ht="14.4">
      <c r="K288" s="102">
        <v>44616</v>
      </c>
      <c r="L288" s="103">
        <v>13775.700195310001</v>
      </c>
      <c r="M288" s="100">
        <f t="shared" si="17"/>
        <v>-5.0406873267987651E-2</v>
      </c>
      <c r="O288" s="104"/>
      <c r="P288" s="44"/>
      <c r="Q288" s="42"/>
      <c r="R288" s="42"/>
      <c r="S288" s="104"/>
      <c r="T288" s="44"/>
      <c r="U288" s="42"/>
      <c r="V288" s="42"/>
      <c r="W288" s="104"/>
      <c r="X288" s="44"/>
      <c r="Y288" s="42"/>
      <c r="Z288" s="42"/>
      <c r="AA288" s="104"/>
      <c r="AB288" s="44"/>
      <c r="AC288" s="42"/>
      <c r="AD288" s="42"/>
      <c r="AE288" s="42"/>
      <c r="AF288" s="42"/>
      <c r="AG288" s="42"/>
      <c r="AH288" s="42"/>
      <c r="AI288" s="42"/>
    </row>
    <row r="289" spans="11:35" ht="14.4">
      <c r="K289" s="102">
        <v>44617</v>
      </c>
      <c r="L289" s="103">
        <v>14187.40039063</v>
      </c>
      <c r="M289" s="100">
        <f t="shared" si="17"/>
        <v>2.9885972363144608E-2</v>
      </c>
      <c r="O289" s="104"/>
      <c r="P289" s="44"/>
      <c r="Q289" s="42"/>
      <c r="R289" s="42"/>
      <c r="S289" s="104"/>
      <c r="T289" s="44"/>
      <c r="U289" s="42"/>
      <c r="V289" s="42"/>
      <c r="W289" s="104"/>
      <c r="X289" s="44"/>
      <c r="Y289" s="42"/>
      <c r="Z289" s="42"/>
      <c r="AA289" s="104"/>
      <c r="AB289" s="44"/>
      <c r="AC289" s="42"/>
      <c r="AD289" s="42"/>
      <c r="AE289" s="42"/>
      <c r="AF289" s="42"/>
      <c r="AG289" s="42"/>
      <c r="AH289" s="42"/>
      <c r="AI289" s="42"/>
    </row>
    <row r="290" spans="11:35" ht="14.4">
      <c r="K290" s="102">
        <v>44620</v>
      </c>
      <c r="L290" s="103">
        <v>14307.950195310001</v>
      </c>
      <c r="M290" s="100">
        <f t="shared" si="17"/>
        <v>8.4969621890431668E-3</v>
      </c>
      <c r="O290" s="104"/>
      <c r="P290" s="44"/>
      <c r="Q290" s="42"/>
      <c r="R290" s="42"/>
      <c r="S290" s="104"/>
      <c r="T290" s="44"/>
      <c r="U290" s="42"/>
      <c r="V290" s="42"/>
      <c r="W290" s="104"/>
      <c r="X290" s="44"/>
      <c r="Y290" s="42"/>
      <c r="Z290" s="42"/>
      <c r="AA290" s="104"/>
      <c r="AB290" s="44"/>
      <c r="AC290" s="42"/>
      <c r="AD290" s="42"/>
      <c r="AE290" s="42"/>
      <c r="AF290" s="42"/>
      <c r="AG290" s="42"/>
      <c r="AH290" s="42"/>
      <c r="AI290" s="42"/>
    </row>
    <row r="291" spans="11:35" ht="14.4">
      <c r="K291" s="102">
        <v>44622</v>
      </c>
      <c r="L291" s="103">
        <v>14199.799804689999</v>
      </c>
      <c r="M291" s="100">
        <f t="shared" si="17"/>
        <v>-7.5587620269640388E-3</v>
      </c>
      <c r="O291" s="104"/>
      <c r="P291" s="44"/>
      <c r="Q291" s="42"/>
      <c r="R291" s="42"/>
      <c r="S291" s="104"/>
      <c r="T291" s="44"/>
      <c r="U291" s="42"/>
      <c r="V291" s="42"/>
      <c r="W291" s="104"/>
      <c r="X291" s="44"/>
      <c r="Y291" s="42"/>
      <c r="Z291" s="42"/>
      <c r="AA291" s="104"/>
      <c r="AB291" s="44"/>
      <c r="AC291" s="42"/>
      <c r="AD291" s="42"/>
      <c r="AE291" s="42"/>
      <c r="AF291" s="42"/>
      <c r="AG291" s="42"/>
      <c r="AH291" s="42"/>
      <c r="AI291" s="42"/>
    </row>
    <row r="292" spans="11:35" ht="14.4">
      <c r="K292" s="102">
        <v>44623</v>
      </c>
      <c r="L292" s="103">
        <v>14135.950195310001</v>
      </c>
      <c r="M292" s="100">
        <f t="shared" si="17"/>
        <v>-4.4965147578285292E-3</v>
      </c>
      <c r="O292" s="104"/>
      <c r="P292" s="44"/>
      <c r="Q292" s="42"/>
      <c r="R292" s="42"/>
      <c r="S292" s="104"/>
      <c r="T292" s="44"/>
      <c r="U292" s="42"/>
      <c r="V292" s="42"/>
      <c r="W292" s="104"/>
      <c r="X292" s="44"/>
      <c r="Y292" s="42"/>
      <c r="Z292" s="42"/>
      <c r="AA292" s="104"/>
      <c r="AB292" s="44"/>
      <c r="AC292" s="42"/>
      <c r="AD292" s="42"/>
      <c r="AE292" s="42"/>
      <c r="AF292" s="42"/>
      <c r="AG292" s="42"/>
      <c r="AH292" s="42"/>
      <c r="AI292" s="42"/>
    </row>
    <row r="293" spans="11:35" ht="14.4">
      <c r="K293" s="102">
        <v>44624</v>
      </c>
      <c r="L293" s="103">
        <v>13893.15039063</v>
      </c>
      <c r="M293" s="100">
        <f t="shared" ref="M293:M308" si="18">L293/L292-1</f>
        <v>-1.7176051225799904E-2</v>
      </c>
      <c r="O293" s="104"/>
      <c r="P293" s="44"/>
      <c r="Q293" s="42"/>
      <c r="R293" s="42"/>
      <c r="S293" s="104"/>
      <c r="T293" s="44"/>
      <c r="U293" s="42"/>
      <c r="V293" s="42"/>
      <c r="W293" s="104"/>
      <c r="X293" s="44"/>
      <c r="Y293" s="42"/>
      <c r="Z293" s="42"/>
      <c r="AA293" s="104"/>
      <c r="AB293" s="44"/>
      <c r="AC293" s="42"/>
      <c r="AD293" s="42"/>
      <c r="AE293" s="42"/>
      <c r="AF293" s="42"/>
      <c r="AG293" s="42"/>
      <c r="AH293" s="42"/>
      <c r="AI293" s="42"/>
    </row>
    <row r="294" spans="11:35" ht="14.4">
      <c r="K294" s="102">
        <v>44627</v>
      </c>
      <c r="L294" s="103">
        <v>13564.25</v>
      </c>
      <c r="M294" s="100">
        <f t="shared" si="18"/>
        <v>-2.3673564409971481E-2</v>
      </c>
      <c r="O294" s="104"/>
      <c r="P294" s="44"/>
      <c r="Q294" s="42"/>
      <c r="R294" s="42"/>
      <c r="S294" s="104"/>
      <c r="T294" s="44"/>
      <c r="U294" s="42"/>
      <c r="V294" s="42"/>
      <c r="W294" s="104"/>
      <c r="X294" s="44"/>
      <c r="Y294" s="42"/>
      <c r="Z294" s="42"/>
      <c r="AA294" s="104"/>
      <c r="AB294" s="44"/>
      <c r="AC294" s="42"/>
      <c r="AD294" s="42"/>
      <c r="AE294" s="42"/>
      <c r="AF294" s="42"/>
      <c r="AG294" s="42"/>
      <c r="AH294" s="42"/>
      <c r="AI294" s="42"/>
    </row>
    <row r="295" spans="11:35" ht="14.4">
      <c r="K295" s="102">
        <v>44628</v>
      </c>
      <c r="L295" s="103">
        <v>13706.75</v>
      </c>
      <c r="M295" s="100">
        <f t="shared" si="18"/>
        <v>1.0505556886668987E-2</v>
      </c>
      <c r="O295" s="104"/>
      <c r="P295" s="44"/>
      <c r="Q295" s="42"/>
      <c r="R295" s="42"/>
      <c r="S295" s="104"/>
      <c r="T295" s="44"/>
      <c r="U295" s="42"/>
      <c r="V295" s="42"/>
      <c r="W295" s="104"/>
      <c r="X295" s="44"/>
      <c r="Y295" s="42"/>
      <c r="Z295" s="42"/>
      <c r="AA295" s="104"/>
      <c r="AB295" s="44"/>
      <c r="AC295" s="42"/>
      <c r="AD295" s="42"/>
      <c r="AE295" s="42"/>
      <c r="AF295" s="42"/>
      <c r="AG295" s="42"/>
      <c r="AH295" s="42"/>
      <c r="AI295" s="42"/>
    </row>
    <row r="296" spans="11:35" ht="14.4">
      <c r="K296" s="102">
        <v>44629</v>
      </c>
      <c r="L296" s="103">
        <v>13979.59960938</v>
      </c>
      <c r="M296" s="100">
        <f t="shared" si="18"/>
        <v>1.9906222071607083E-2</v>
      </c>
      <c r="O296" s="104"/>
      <c r="P296" s="44"/>
      <c r="Q296" s="42"/>
      <c r="R296" s="42"/>
      <c r="S296" s="104"/>
      <c r="T296" s="44"/>
      <c r="U296" s="42"/>
      <c r="V296" s="42"/>
      <c r="W296" s="104"/>
      <c r="X296" s="44"/>
      <c r="Y296" s="42"/>
      <c r="Z296" s="42"/>
      <c r="AA296" s="104"/>
      <c r="AB296" s="44"/>
      <c r="AC296" s="42"/>
      <c r="AD296" s="42"/>
      <c r="AE296" s="42"/>
      <c r="AF296" s="42"/>
      <c r="AG296" s="42"/>
      <c r="AH296" s="42"/>
      <c r="AI296" s="42"/>
    </row>
    <row r="297" spans="11:35" ht="14.4">
      <c r="K297" s="102">
        <v>44630</v>
      </c>
      <c r="L297" s="103">
        <v>14189</v>
      </c>
      <c r="M297" s="100">
        <f t="shared" si="18"/>
        <v>1.4978997716035947E-2</v>
      </c>
      <c r="O297" s="104"/>
      <c r="P297" s="44"/>
      <c r="Q297" s="42"/>
      <c r="R297" s="42"/>
      <c r="S297" s="104"/>
      <c r="T297" s="44"/>
      <c r="U297" s="42"/>
      <c r="V297" s="42"/>
      <c r="W297" s="104"/>
      <c r="X297" s="44"/>
      <c r="Y297" s="42"/>
      <c r="Z297" s="42"/>
      <c r="AA297" s="104"/>
      <c r="AB297" s="44"/>
      <c r="AC297" s="42"/>
      <c r="AD297" s="42"/>
      <c r="AE297" s="42"/>
      <c r="AF297" s="42"/>
      <c r="AG297" s="42"/>
      <c r="AH297" s="42"/>
      <c r="AI297" s="42"/>
    </row>
    <row r="298" spans="11:35" ht="14.4">
      <c r="K298" s="102">
        <v>44631</v>
      </c>
      <c r="L298" s="103">
        <v>14237.15039063</v>
      </c>
      <c r="M298" s="100">
        <f t="shared" si="18"/>
        <v>3.3935013482275789E-3</v>
      </c>
      <c r="O298" s="104"/>
      <c r="P298" s="44"/>
      <c r="Q298" s="42"/>
      <c r="R298" s="42"/>
      <c r="S298" s="104"/>
      <c r="T298" s="44"/>
      <c r="U298" s="42"/>
      <c r="V298" s="42"/>
      <c r="W298" s="104"/>
      <c r="X298" s="44"/>
      <c r="Y298" s="42"/>
      <c r="Z298" s="42"/>
      <c r="AA298" s="104"/>
      <c r="AB298" s="44"/>
      <c r="AC298" s="42"/>
      <c r="AD298" s="42"/>
      <c r="AE298" s="42"/>
      <c r="AF298" s="42"/>
      <c r="AG298" s="42"/>
      <c r="AH298" s="42"/>
      <c r="AI298" s="42"/>
    </row>
    <row r="299" spans="11:35" ht="14.4">
      <c r="K299" s="102">
        <v>44634</v>
      </c>
      <c r="L299" s="103">
        <v>14374.59960938</v>
      </c>
      <c r="M299" s="100">
        <f t="shared" si="18"/>
        <v>9.65426472143327E-3</v>
      </c>
      <c r="O299" s="104"/>
      <c r="P299" s="44"/>
      <c r="Q299" s="42"/>
      <c r="R299" s="42"/>
      <c r="S299" s="104"/>
      <c r="T299" s="44"/>
      <c r="U299" s="42"/>
      <c r="V299" s="42"/>
      <c r="W299" s="104"/>
      <c r="X299" s="44"/>
      <c r="Y299" s="42"/>
      <c r="Z299" s="42"/>
      <c r="AA299" s="104"/>
      <c r="AB299" s="44"/>
      <c r="AC299" s="42"/>
      <c r="AD299" s="42"/>
      <c r="AE299" s="42"/>
      <c r="AF299" s="42"/>
      <c r="AG299" s="42"/>
      <c r="AH299" s="42"/>
      <c r="AI299" s="42"/>
    </row>
    <row r="300" spans="11:35" ht="14.4">
      <c r="K300" s="102">
        <v>44635</v>
      </c>
      <c r="L300" s="103">
        <v>14215.84960938</v>
      </c>
      <c r="M300" s="100">
        <f t="shared" si="18"/>
        <v>-1.1043785866314493E-2</v>
      </c>
      <c r="O300" s="104"/>
      <c r="P300" s="44"/>
      <c r="Q300" s="42"/>
      <c r="R300" s="42"/>
      <c r="S300" s="104"/>
      <c r="T300" s="44"/>
      <c r="U300" s="42"/>
      <c r="V300" s="42"/>
      <c r="W300" s="104"/>
      <c r="X300" s="44"/>
      <c r="Y300" s="42"/>
      <c r="Z300" s="42"/>
      <c r="AA300" s="104"/>
      <c r="AB300" s="44"/>
      <c r="AC300" s="42"/>
      <c r="AD300" s="42"/>
      <c r="AE300" s="42"/>
      <c r="AF300" s="42"/>
      <c r="AG300" s="42"/>
      <c r="AH300" s="42"/>
      <c r="AI300" s="42"/>
    </row>
    <row r="301" spans="11:35" ht="14.4">
      <c r="K301" s="102">
        <v>44636</v>
      </c>
      <c r="L301" s="103">
        <v>14481.799804689999</v>
      </c>
      <c r="M301" s="100">
        <f t="shared" si="18"/>
        <v>1.870800568504305E-2</v>
      </c>
      <c r="O301" s="104"/>
      <c r="P301" s="44"/>
      <c r="Q301" s="42"/>
      <c r="R301" s="42"/>
      <c r="S301" s="104"/>
      <c r="T301" s="44"/>
      <c r="U301" s="42"/>
      <c r="V301" s="42"/>
      <c r="W301" s="104"/>
      <c r="X301" s="44"/>
      <c r="Y301" s="42"/>
      <c r="Z301" s="42"/>
      <c r="AA301" s="104"/>
      <c r="AB301" s="44"/>
      <c r="AC301" s="42"/>
      <c r="AD301" s="42"/>
      <c r="AE301" s="42"/>
      <c r="AF301" s="42"/>
      <c r="AG301" s="42"/>
      <c r="AH301" s="42"/>
      <c r="AI301" s="42"/>
    </row>
    <row r="302" spans="11:35" ht="14.4">
      <c r="K302" s="102">
        <v>44637</v>
      </c>
      <c r="L302" s="103">
        <v>14721.700195310001</v>
      </c>
      <c r="M302" s="100">
        <f t="shared" si="18"/>
        <v>1.6565647492400082E-2</v>
      </c>
      <c r="O302" s="104"/>
      <c r="P302" s="44"/>
      <c r="Q302" s="42"/>
      <c r="R302" s="42"/>
      <c r="S302" s="104"/>
      <c r="T302" s="44"/>
      <c r="U302" s="42"/>
      <c r="V302" s="42"/>
      <c r="W302" s="104"/>
      <c r="X302" s="44"/>
      <c r="Y302" s="42"/>
      <c r="Z302" s="42"/>
      <c r="AA302" s="104"/>
      <c r="AB302" s="44"/>
      <c r="AC302" s="42"/>
      <c r="AD302" s="42"/>
      <c r="AE302" s="42"/>
      <c r="AF302" s="42"/>
      <c r="AG302" s="42"/>
      <c r="AH302" s="42"/>
      <c r="AI302" s="42"/>
    </row>
    <row r="303" spans="11:35" ht="14.4">
      <c r="K303" s="102">
        <v>44641</v>
      </c>
      <c r="L303" s="103">
        <v>14602.34960938</v>
      </c>
      <c r="M303" s="100">
        <f t="shared" si="18"/>
        <v>-8.107119717600475E-3</v>
      </c>
      <c r="O303" s="104"/>
      <c r="P303" s="44"/>
      <c r="Q303" s="42"/>
      <c r="R303" s="42"/>
      <c r="S303" s="104"/>
      <c r="T303" s="44"/>
      <c r="U303" s="42"/>
      <c r="V303" s="42"/>
      <c r="W303" s="104"/>
      <c r="X303" s="44"/>
      <c r="Y303" s="42"/>
      <c r="Z303" s="42"/>
      <c r="AA303" s="104"/>
      <c r="AB303" s="44"/>
      <c r="AC303" s="42"/>
      <c r="AD303" s="42"/>
      <c r="AE303" s="42"/>
      <c r="AF303" s="42"/>
      <c r="AG303" s="42"/>
      <c r="AH303" s="42"/>
      <c r="AI303" s="42"/>
    </row>
    <row r="304" spans="11:35" ht="14.4">
      <c r="K304" s="102">
        <v>44642</v>
      </c>
      <c r="L304" s="103">
        <v>14724.049804689999</v>
      </c>
      <c r="M304" s="100">
        <f t="shared" si="18"/>
        <v>8.3342885607822215E-3</v>
      </c>
      <c r="O304" s="104"/>
      <c r="P304" s="44"/>
      <c r="Q304" s="42"/>
      <c r="R304" s="42"/>
      <c r="S304" s="104"/>
      <c r="T304" s="44"/>
      <c r="U304" s="42"/>
      <c r="V304" s="42"/>
      <c r="W304" s="104"/>
      <c r="X304" s="44"/>
      <c r="Y304" s="42"/>
      <c r="Z304" s="42"/>
      <c r="AA304" s="104"/>
      <c r="AB304" s="44"/>
      <c r="AC304" s="42"/>
      <c r="AD304" s="42"/>
      <c r="AE304" s="42"/>
      <c r="AF304" s="42"/>
      <c r="AG304" s="42"/>
      <c r="AH304" s="42"/>
      <c r="AI304" s="42"/>
    </row>
    <row r="305" spans="11:35" ht="14.4">
      <c r="K305" s="102">
        <v>44643</v>
      </c>
      <c r="L305" s="103">
        <v>14695.15039063</v>
      </c>
      <c r="M305" s="100">
        <f t="shared" si="18"/>
        <v>-1.9627354188107571E-3</v>
      </c>
      <c r="O305" s="104"/>
      <c r="P305" s="44"/>
      <c r="Q305" s="42"/>
      <c r="R305" s="42"/>
      <c r="S305" s="104"/>
      <c r="T305" s="44"/>
      <c r="U305" s="42"/>
      <c r="V305" s="42"/>
      <c r="W305" s="104"/>
      <c r="X305" s="44"/>
      <c r="Y305" s="42"/>
      <c r="Z305" s="42"/>
      <c r="AA305" s="104"/>
      <c r="AB305" s="44"/>
      <c r="AC305" s="42"/>
      <c r="AD305" s="42"/>
      <c r="AE305" s="42"/>
      <c r="AF305" s="42"/>
      <c r="AG305" s="42"/>
      <c r="AH305" s="42"/>
      <c r="AI305" s="42"/>
    </row>
    <row r="306" spans="11:35" ht="14.4">
      <c r="K306" s="102">
        <v>44644</v>
      </c>
      <c r="L306" s="103">
        <v>14699.34960938</v>
      </c>
      <c r="M306" s="100">
        <f t="shared" si="18"/>
        <v>2.8575541170905439E-4</v>
      </c>
      <c r="O306" s="104"/>
      <c r="P306" s="44"/>
      <c r="Q306" s="42"/>
      <c r="R306" s="42"/>
      <c r="S306" s="104"/>
      <c r="T306" s="44"/>
      <c r="U306" s="42"/>
      <c r="V306" s="42"/>
      <c r="W306" s="104"/>
      <c r="X306" s="44"/>
      <c r="Y306" s="42"/>
      <c r="Z306" s="42"/>
      <c r="AA306" s="104"/>
      <c r="AB306" s="44"/>
      <c r="AC306" s="42"/>
      <c r="AD306" s="42"/>
      <c r="AE306" s="42"/>
      <c r="AF306" s="42"/>
      <c r="AG306" s="42"/>
      <c r="AH306" s="42"/>
      <c r="AI306" s="42"/>
    </row>
    <row r="307" spans="11:35" ht="14.4">
      <c r="K307" s="102">
        <v>44645</v>
      </c>
      <c r="L307" s="103">
        <v>14651.700195310001</v>
      </c>
      <c r="M307" s="100">
        <f t="shared" si="18"/>
        <v>-3.2416001616556445E-3</v>
      </c>
      <c r="O307" s="104"/>
      <c r="P307" s="44"/>
      <c r="Q307" s="42"/>
      <c r="R307" s="42"/>
      <c r="S307" s="104"/>
      <c r="T307" s="44"/>
      <c r="U307" s="42"/>
      <c r="V307" s="42"/>
      <c r="W307" s="104"/>
      <c r="X307" s="44"/>
      <c r="Y307" s="42"/>
      <c r="Z307" s="42"/>
      <c r="AA307" s="104"/>
      <c r="AB307" s="44"/>
      <c r="AC307" s="42"/>
      <c r="AD307" s="42"/>
      <c r="AE307" s="42"/>
      <c r="AF307" s="42"/>
      <c r="AG307" s="42"/>
      <c r="AH307" s="42"/>
      <c r="AI307" s="42"/>
    </row>
    <row r="308" spans="11:35" ht="14.4">
      <c r="K308" s="102">
        <v>44648</v>
      </c>
      <c r="L308" s="103">
        <v>14675.84960938</v>
      </c>
      <c r="M308" s="100">
        <f t="shared" si="18"/>
        <v>1.6482328841078697E-3</v>
      </c>
      <c r="O308" s="104"/>
      <c r="P308" s="44"/>
      <c r="Q308" s="42"/>
      <c r="R308" s="42"/>
      <c r="S308" s="104"/>
      <c r="T308" s="44"/>
      <c r="U308" s="42"/>
      <c r="V308" s="42"/>
      <c r="W308" s="104"/>
      <c r="X308" s="44"/>
      <c r="Y308" s="42"/>
      <c r="Z308" s="42"/>
      <c r="AA308" s="104"/>
      <c r="AB308" s="44"/>
      <c r="AC308" s="42"/>
      <c r="AD308" s="42"/>
      <c r="AE308" s="42"/>
      <c r="AF308" s="42"/>
      <c r="AG308" s="42"/>
      <c r="AH308" s="42"/>
      <c r="AI308" s="42"/>
    </row>
    <row r="309" spans="11:35" ht="14.4">
      <c r="K309" s="102">
        <v>44649</v>
      </c>
      <c r="L309" s="103">
        <v>14761.90039063</v>
      </c>
      <c r="M309" s="100">
        <f t="shared" ref="M309:M324" si="19">L309/L308-1</f>
        <v>5.8634275725339968E-3</v>
      </c>
      <c r="O309" s="104"/>
      <c r="P309" s="44"/>
      <c r="Q309" s="42"/>
      <c r="R309" s="42"/>
      <c r="S309" s="104"/>
      <c r="T309" s="44"/>
      <c r="U309" s="42"/>
      <c r="V309" s="42"/>
      <c r="W309" s="104"/>
      <c r="X309" s="44"/>
      <c r="Y309" s="42"/>
      <c r="Z309" s="42"/>
      <c r="AA309" s="104"/>
      <c r="AB309" s="44"/>
      <c r="AC309" s="42"/>
      <c r="AD309" s="42"/>
      <c r="AE309" s="42"/>
      <c r="AF309" s="42"/>
      <c r="AG309" s="42"/>
      <c r="AH309" s="42"/>
      <c r="AI309" s="42"/>
    </row>
    <row r="310" spans="11:35" ht="14.4">
      <c r="K310" s="102">
        <v>44650</v>
      </c>
      <c r="L310" s="103">
        <v>14896.90039063</v>
      </c>
      <c r="M310" s="100">
        <f t="shared" si="19"/>
        <v>9.1451639983759492E-3</v>
      </c>
      <c r="O310" s="104"/>
      <c r="P310" s="44"/>
      <c r="Q310" s="42"/>
      <c r="R310" s="42"/>
      <c r="S310" s="104"/>
      <c r="T310" s="44"/>
      <c r="U310" s="42"/>
      <c r="V310" s="42"/>
      <c r="W310" s="104"/>
      <c r="X310" s="44"/>
      <c r="Y310" s="42"/>
      <c r="Z310" s="42"/>
      <c r="AA310" s="104"/>
      <c r="AB310" s="44"/>
      <c r="AC310" s="42"/>
      <c r="AD310" s="42"/>
      <c r="AE310" s="42"/>
      <c r="AF310" s="42"/>
      <c r="AG310" s="42"/>
      <c r="AH310" s="42"/>
      <c r="AI310" s="42"/>
    </row>
    <row r="311" spans="11:35" ht="14.4">
      <c r="K311" s="102">
        <v>44651</v>
      </c>
      <c r="L311" s="103">
        <v>14894.5</v>
      </c>
      <c r="M311" s="100">
        <f t="shared" si="19"/>
        <v>-1.611335624899235E-4</v>
      </c>
      <c r="O311" s="104"/>
      <c r="P311" s="44"/>
      <c r="Q311" s="42"/>
      <c r="R311" s="42"/>
      <c r="S311" s="104"/>
      <c r="T311" s="44"/>
      <c r="U311" s="42"/>
      <c r="V311" s="42"/>
      <c r="W311" s="104"/>
      <c r="X311" s="44"/>
      <c r="Y311" s="42"/>
      <c r="Z311" s="42"/>
      <c r="AA311" s="104"/>
      <c r="AB311" s="44"/>
      <c r="AC311" s="42"/>
      <c r="AD311" s="42"/>
      <c r="AE311" s="42"/>
      <c r="AF311" s="42"/>
      <c r="AG311" s="42"/>
      <c r="AH311" s="42"/>
      <c r="AI311" s="42"/>
    </row>
    <row r="312" spans="11:35" ht="14.4">
      <c r="K312" s="102">
        <v>44652</v>
      </c>
      <c r="L312" s="103">
        <v>15087.299804689999</v>
      </c>
      <c r="M312" s="100">
        <f t="shared" si="19"/>
        <v>1.2944362327704795E-2</v>
      </c>
      <c r="O312" s="104"/>
      <c r="P312" s="44"/>
      <c r="Q312" s="42"/>
      <c r="R312" s="42"/>
      <c r="S312" s="104"/>
      <c r="T312" s="44"/>
      <c r="U312" s="42"/>
      <c r="V312" s="42"/>
      <c r="W312" s="104"/>
      <c r="X312" s="44"/>
      <c r="Y312" s="42"/>
      <c r="Z312" s="42"/>
      <c r="AA312" s="104"/>
      <c r="AB312" s="44"/>
      <c r="AC312" s="42"/>
      <c r="AD312" s="42"/>
      <c r="AE312" s="42"/>
      <c r="AF312" s="42"/>
      <c r="AG312" s="42"/>
      <c r="AH312" s="42"/>
      <c r="AI312" s="42"/>
    </row>
    <row r="313" spans="11:35" ht="14.4">
      <c r="K313" s="102">
        <v>44655</v>
      </c>
      <c r="L313" s="103">
        <v>15384.200195310001</v>
      </c>
      <c r="M313" s="100">
        <f t="shared" si="19"/>
        <v>1.9678828847008667E-2</v>
      </c>
      <c r="O313" s="104"/>
      <c r="P313" s="44"/>
      <c r="Q313" s="42"/>
      <c r="R313" s="42"/>
      <c r="S313" s="104"/>
      <c r="T313" s="44"/>
      <c r="U313" s="42"/>
      <c r="V313" s="42"/>
      <c r="W313" s="104"/>
      <c r="X313" s="44"/>
      <c r="Y313" s="42"/>
      <c r="Z313" s="42"/>
      <c r="AA313" s="104"/>
      <c r="AB313" s="44"/>
      <c r="AC313" s="42"/>
      <c r="AD313" s="42"/>
      <c r="AE313" s="42"/>
      <c r="AF313" s="42"/>
      <c r="AG313" s="42"/>
      <c r="AH313" s="42"/>
      <c r="AI313" s="42"/>
    </row>
    <row r="314" spans="11:35" ht="14.4">
      <c r="K314" s="102">
        <v>44656</v>
      </c>
      <c r="L314" s="103">
        <v>15390.5</v>
      </c>
      <c r="M314" s="100">
        <f t="shared" si="19"/>
        <v>4.0949835610692986E-4</v>
      </c>
      <c r="O314" s="104"/>
      <c r="P314" s="44"/>
      <c r="Q314" s="42"/>
      <c r="R314" s="42"/>
      <c r="S314" s="104"/>
      <c r="T314" s="44"/>
      <c r="U314" s="42"/>
      <c r="V314" s="42"/>
      <c r="W314" s="104"/>
      <c r="X314" s="44"/>
      <c r="Y314" s="42"/>
      <c r="Z314" s="42"/>
      <c r="AA314" s="104"/>
      <c r="AB314" s="44"/>
      <c r="AC314" s="42"/>
      <c r="AD314" s="42"/>
      <c r="AE314" s="42"/>
      <c r="AF314" s="42"/>
      <c r="AG314" s="42"/>
      <c r="AH314" s="42"/>
      <c r="AI314" s="42"/>
    </row>
    <row r="315" spans="11:35" ht="14.4">
      <c r="K315" s="102">
        <v>44657</v>
      </c>
      <c r="L315" s="103">
        <v>15327.90039063</v>
      </c>
      <c r="M315" s="100">
        <f t="shared" si="19"/>
        <v>-4.0674188213507545E-3</v>
      </c>
      <c r="O315" s="104"/>
      <c r="P315" s="44"/>
      <c r="Q315" s="42"/>
      <c r="R315" s="42"/>
      <c r="S315" s="104"/>
      <c r="T315" s="44"/>
      <c r="U315" s="42"/>
      <c r="V315" s="42"/>
      <c r="W315" s="104"/>
      <c r="X315" s="44"/>
      <c r="Y315" s="42"/>
      <c r="Z315" s="42"/>
      <c r="AA315" s="104"/>
      <c r="AB315" s="44"/>
      <c r="AC315" s="42"/>
      <c r="AD315" s="42"/>
      <c r="AE315" s="42"/>
      <c r="AF315" s="42"/>
      <c r="AG315" s="42"/>
      <c r="AH315" s="42"/>
      <c r="AI315" s="42"/>
    </row>
    <row r="316" spans="11:35" ht="14.4">
      <c r="K316" s="102">
        <v>44658</v>
      </c>
      <c r="L316" s="103">
        <v>15201.25</v>
      </c>
      <c r="M316" s="100">
        <f t="shared" si="19"/>
        <v>-8.2627357565177029E-3</v>
      </c>
      <c r="O316" s="104"/>
      <c r="P316" s="44"/>
      <c r="Q316" s="42"/>
      <c r="R316" s="42"/>
      <c r="S316" s="104"/>
      <c r="T316" s="44"/>
      <c r="U316" s="42"/>
      <c r="V316" s="42"/>
      <c r="W316" s="104"/>
      <c r="X316" s="44"/>
      <c r="Y316" s="42"/>
      <c r="Z316" s="42"/>
      <c r="AA316" s="104"/>
      <c r="AB316" s="44"/>
      <c r="AC316" s="42"/>
      <c r="AD316" s="42"/>
      <c r="AE316" s="42"/>
      <c r="AF316" s="42"/>
      <c r="AG316" s="42"/>
      <c r="AH316" s="42"/>
      <c r="AI316" s="42"/>
    </row>
    <row r="317" spans="11:35" ht="14.4">
      <c r="K317" s="102">
        <v>44659</v>
      </c>
      <c r="L317" s="103">
        <v>15342.40039063</v>
      </c>
      <c r="M317" s="100">
        <f t="shared" si="19"/>
        <v>9.2854463040867863E-3</v>
      </c>
      <c r="O317" s="104"/>
      <c r="P317" s="44"/>
      <c r="Q317" s="42"/>
      <c r="R317" s="42"/>
      <c r="S317" s="104"/>
      <c r="T317" s="44"/>
      <c r="U317" s="42"/>
      <c r="V317" s="42"/>
      <c r="W317" s="104"/>
      <c r="X317" s="44"/>
      <c r="Y317" s="42"/>
      <c r="Z317" s="42"/>
      <c r="AA317" s="104"/>
      <c r="AB317" s="44"/>
      <c r="AC317" s="42"/>
      <c r="AD317" s="42"/>
      <c r="AE317" s="42"/>
      <c r="AF317" s="42"/>
      <c r="AG317" s="42"/>
      <c r="AH317" s="42"/>
      <c r="AI317" s="42"/>
    </row>
    <row r="318" spans="11:35" ht="14.4">
      <c r="K318" s="102">
        <v>44662</v>
      </c>
      <c r="L318" s="103">
        <v>15325.5</v>
      </c>
      <c r="M318" s="100">
        <f t="shared" si="19"/>
        <v>-1.1015480107220421E-3</v>
      </c>
      <c r="O318" s="104"/>
      <c r="P318" s="44"/>
      <c r="Q318" s="42"/>
      <c r="R318" s="42"/>
      <c r="S318" s="104"/>
      <c r="T318" s="44"/>
      <c r="U318" s="42"/>
      <c r="V318" s="42"/>
      <c r="W318" s="104"/>
      <c r="X318" s="44"/>
      <c r="Y318" s="42"/>
      <c r="Z318" s="42"/>
      <c r="AA318" s="104"/>
      <c r="AB318" s="44"/>
      <c r="AC318" s="42"/>
      <c r="AD318" s="42"/>
      <c r="AE318" s="42"/>
      <c r="AF318" s="42"/>
      <c r="AG318" s="42"/>
      <c r="AH318" s="42"/>
      <c r="AI318" s="42"/>
    </row>
    <row r="319" spans="11:35" ht="14.4">
      <c r="K319" s="102">
        <v>44663</v>
      </c>
      <c r="L319" s="103">
        <v>15164.700195310001</v>
      </c>
      <c r="M319" s="100">
        <f t="shared" si="19"/>
        <v>-1.0492303982904239E-2</v>
      </c>
      <c r="O319" s="104"/>
      <c r="P319" s="44"/>
      <c r="Q319" s="42"/>
      <c r="R319" s="42"/>
      <c r="S319" s="104"/>
      <c r="T319" s="44"/>
      <c r="U319" s="42"/>
      <c r="V319" s="42"/>
      <c r="W319" s="104"/>
      <c r="X319" s="44"/>
      <c r="Y319" s="42"/>
      <c r="Z319" s="42"/>
      <c r="AA319" s="104"/>
      <c r="AB319" s="44"/>
      <c r="AC319" s="42"/>
      <c r="AD319" s="42"/>
      <c r="AE319" s="42"/>
      <c r="AF319" s="42"/>
      <c r="AG319" s="42"/>
      <c r="AH319" s="42"/>
      <c r="AI319" s="42"/>
    </row>
    <row r="320" spans="11:35" ht="14.4">
      <c r="K320" s="102">
        <v>44664</v>
      </c>
      <c r="L320" s="103">
        <v>15138.549804689999</v>
      </c>
      <c r="M320" s="100">
        <f t="shared" si="19"/>
        <v>-1.7244251639138009E-3</v>
      </c>
      <c r="O320" s="104"/>
      <c r="P320" s="44"/>
      <c r="Q320" s="42"/>
      <c r="R320" s="42"/>
      <c r="S320" s="104"/>
      <c r="T320" s="44"/>
      <c r="U320" s="42"/>
      <c r="V320" s="42"/>
      <c r="W320" s="104"/>
      <c r="X320" s="44"/>
      <c r="Y320" s="42"/>
      <c r="Z320" s="42"/>
      <c r="AA320" s="104"/>
      <c r="AB320" s="44"/>
      <c r="AC320" s="42"/>
      <c r="AD320" s="42"/>
      <c r="AE320" s="42"/>
      <c r="AF320" s="42"/>
      <c r="AG320" s="42"/>
      <c r="AH320" s="42"/>
      <c r="AI320" s="42"/>
    </row>
    <row r="321" spans="11:35" ht="14.4">
      <c r="K321" s="102">
        <v>44669</v>
      </c>
      <c r="L321" s="103">
        <v>14926.049804689999</v>
      </c>
      <c r="M321" s="100">
        <f t="shared" si="19"/>
        <v>-1.4037011651814035E-2</v>
      </c>
      <c r="O321" s="104"/>
      <c r="P321" s="44"/>
      <c r="Q321" s="42"/>
      <c r="R321" s="42"/>
      <c r="S321" s="104"/>
      <c r="T321" s="44"/>
      <c r="U321" s="42"/>
      <c r="V321" s="42"/>
      <c r="W321" s="104"/>
      <c r="X321" s="44"/>
      <c r="Y321" s="42"/>
      <c r="Z321" s="42"/>
      <c r="AA321" s="104"/>
      <c r="AB321" s="44"/>
      <c r="AC321" s="42"/>
      <c r="AD321" s="42"/>
      <c r="AE321" s="42"/>
      <c r="AF321" s="42"/>
      <c r="AG321" s="42"/>
      <c r="AH321" s="42"/>
      <c r="AI321" s="42"/>
    </row>
    <row r="322" spans="11:35" ht="14.4">
      <c r="K322" s="102">
        <v>44670</v>
      </c>
      <c r="L322" s="103">
        <v>14726.65039063</v>
      </c>
      <c r="M322" s="100">
        <f t="shared" si="19"/>
        <v>-1.3359155079151863E-2</v>
      </c>
      <c r="O322" s="104"/>
      <c r="P322" s="44"/>
      <c r="Q322" s="42"/>
      <c r="R322" s="42"/>
      <c r="S322" s="104"/>
      <c r="T322" s="44"/>
      <c r="U322" s="42"/>
      <c r="V322" s="42"/>
      <c r="W322" s="104"/>
      <c r="X322" s="44"/>
      <c r="Y322" s="42"/>
      <c r="Z322" s="42"/>
      <c r="AA322" s="104"/>
      <c r="AB322" s="44"/>
      <c r="AC322" s="42"/>
      <c r="AD322" s="42"/>
      <c r="AE322" s="42"/>
      <c r="AF322" s="42"/>
      <c r="AG322" s="42"/>
      <c r="AH322" s="42"/>
      <c r="AI322" s="42"/>
    </row>
    <row r="323" spans="11:35" ht="14.4">
      <c r="K323" s="102">
        <v>44671</v>
      </c>
      <c r="L323" s="103">
        <v>14850.299804689999</v>
      </c>
      <c r="M323" s="100">
        <f t="shared" si="19"/>
        <v>8.3963026744133806E-3</v>
      </c>
      <c r="O323" s="104"/>
      <c r="P323" s="44"/>
      <c r="Q323" s="42"/>
      <c r="R323" s="42"/>
      <c r="S323" s="104"/>
      <c r="T323" s="44"/>
      <c r="U323" s="42"/>
      <c r="V323" s="42"/>
      <c r="W323" s="104"/>
      <c r="X323" s="44"/>
      <c r="Y323" s="42"/>
      <c r="Z323" s="42"/>
      <c r="AA323" s="104"/>
      <c r="AB323" s="44"/>
      <c r="AC323" s="42"/>
      <c r="AD323" s="42"/>
      <c r="AE323" s="42"/>
      <c r="AF323" s="42"/>
      <c r="AG323" s="42"/>
      <c r="AH323" s="42"/>
      <c r="AI323" s="42"/>
    </row>
    <row r="324" spans="11:35" ht="14.4">
      <c r="K324" s="102">
        <v>44672</v>
      </c>
      <c r="L324" s="103">
        <v>15053.950195310001</v>
      </c>
      <c r="M324" s="100">
        <f t="shared" si="19"/>
        <v>1.3713554157047003E-2</v>
      </c>
      <c r="O324" s="104"/>
      <c r="P324" s="44"/>
      <c r="Q324" s="42"/>
      <c r="R324" s="42"/>
      <c r="S324" s="104"/>
      <c r="T324" s="44"/>
      <c r="U324" s="42"/>
      <c r="V324" s="42"/>
      <c r="W324" s="104"/>
      <c r="X324" s="44"/>
      <c r="Y324" s="42"/>
      <c r="Z324" s="42"/>
      <c r="AA324" s="104"/>
      <c r="AB324" s="44"/>
      <c r="AC324" s="42"/>
      <c r="AD324" s="42"/>
      <c r="AE324" s="42"/>
      <c r="AF324" s="42"/>
      <c r="AG324" s="42"/>
      <c r="AH324" s="42"/>
      <c r="AI324" s="42"/>
    </row>
    <row r="325" spans="11:35" ht="14.4">
      <c r="K325" s="102">
        <v>44673</v>
      </c>
      <c r="L325" s="103">
        <v>14894.84960938</v>
      </c>
      <c r="M325" s="100">
        <f t="shared" ref="M325:M340" si="20">L325/L324-1</f>
        <v>-1.0568693523349548E-2</v>
      </c>
      <c r="O325" s="104"/>
      <c r="P325" s="44"/>
      <c r="Q325" s="42"/>
      <c r="R325" s="42"/>
      <c r="S325" s="104"/>
      <c r="T325" s="44"/>
      <c r="U325" s="42"/>
      <c r="V325" s="42"/>
      <c r="W325" s="104"/>
      <c r="X325" s="44"/>
      <c r="Y325" s="42"/>
      <c r="Z325" s="42"/>
      <c r="AA325" s="104"/>
      <c r="AB325" s="44"/>
      <c r="AC325" s="42"/>
      <c r="AD325" s="42"/>
      <c r="AE325" s="42"/>
      <c r="AF325" s="42"/>
      <c r="AG325" s="42"/>
      <c r="AH325" s="42"/>
      <c r="AI325" s="42"/>
    </row>
    <row r="326" spans="11:35" ht="14.4">
      <c r="K326" s="102">
        <v>44676</v>
      </c>
      <c r="L326" s="103">
        <v>14673</v>
      </c>
      <c r="M326" s="100">
        <f t="shared" si="20"/>
        <v>-1.4894383978223624E-2</v>
      </c>
      <c r="O326" s="104"/>
      <c r="P326" s="44"/>
      <c r="Q326" s="42"/>
      <c r="R326" s="42"/>
      <c r="S326" s="104"/>
      <c r="T326" s="44"/>
      <c r="U326" s="42"/>
      <c r="V326" s="42"/>
      <c r="W326" s="104"/>
      <c r="X326" s="44"/>
      <c r="Y326" s="42"/>
      <c r="Z326" s="42"/>
      <c r="AA326" s="104"/>
      <c r="AB326" s="44"/>
      <c r="AC326" s="42"/>
      <c r="AD326" s="42"/>
      <c r="AE326" s="42"/>
      <c r="AF326" s="42"/>
      <c r="AG326" s="42"/>
      <c r="AH326" s="42"/>
      <c r="AI326" s="42"/>
    </row>
    <row r="327" spans="11:35" ht="14.4">
      <c r="K327" s="102">
        <v>44677</v>
      </c>
      <c r="L327" s="103">
        <v>14898.34960938</v>
      </c>
      <c r="M327" s="100">
        <f t="shared" si="20"/>
        <v>1.5358114181149185E-2</v>
      </c>
      <c r="O327" s="104"/>
      <c r="P327" s="44"/>
      <c r="Q327" s="42"/>
      <c r="R327" s="42"/>
      <c r="S327" s="104"/>
      <c r="T327" s="44"/>
      <c r="U327" s="42"/>
      <c r="V327" s="42"/>
      <c r="W327" s="104"/>
      <c r="X327" s="44"/>
      <c r="Y327" s="42"/>
      <c r="Z327" s="42"/>
      <c r="AA327" s="104"/>
      <c r="AB327" s="44"/>
      <c r="AC327" s="42"/>
      <c r="AD327" s="42"/>
      <c r="AE327" s="42"/>
      <c r="AF327" s="42"/>
      <c r="AG327" s="42"/>
      <c r="AH327" s="42"/>
      <c r="AI327" s="42"/>
    </row>
    <row r="328" spans="11:35" ht="14.4">
      <c r="K328" s="102">
        <v>44678</v>
      </c>
      <c r="L328" s="103">
        <v>14756</v>
      </c>
      <c r="M328" s="100">
        <f t="shared" si="20"/>
        <v>-9.5547233829428313E-3</v>
      </c>
      <c r="O328" s="104"/>
      <c r="P328" s="44"/>
      <c r="Q328" s="42"/>
      <c r="R328" s="42"/>
      <c r="S328" s="104"/>
      <c r="T328" s="44"/>
      <c r="U328" s="42"/>
      <c r="V328" s="42"/>
      <c r="W328" s="104"/>
      <c r="X328" s="44"/>
      <c r="Y328" s="42"/>
      <c r="Z328" s="42"/>
      <c r="AA328" s="104"/>
      <c r="AB328" s="44"/>
      <c r="AC328" s="42"/>
      <c r="AD328" s="42"/>
      <c r="AE328" s="42"/>
      <c r="AF328" s="42"/>
      <c r="AG328" s="42"/>
      <c r="AH328" s="42"/>
      <c r="AI328" s="42"/>
    </row>
    <row r="329" spans="11:35" ht="14.4">
      <c r="K329" s="102">
        <v>44679</v>
      </c>
      <c r="L329" s="103">
        <v>14913.90039063</v>
      </c>
      <c r="M329" s="100">
        <f t="shared" si="20"/>
        <v>1.0700758378286768E-2</v>
      </c>
      <c r="O329" s="104"/>
      <c r="P329" s="44"/>
      <c r="Q329" s="42"/>
      <c r="R329" s="42"/>
      <c r="S329" s="104"/>
      <c r="T329" s="44"/>
      <c r="U329" s="42"/>
      <c r="V329" s="42"/>
      <c r="W329" s="104"/>
      <c r="X329" s="44"/>
      <c r="Y329" s="42"/>
      <c r="Z329" s="42"/>
      <c r="AA329" s="104"/>
      <c r="AB329" s="44"/>
      <c r="AC329" s="42"/>
      <c r="AD329" s="42"/>
      <c r="AE329" s="42"/>
      <c r="AF329" s="42"/>
      <c r="AG329" s="42"/>
      <c r="AH329" s="42"/>
      <c r="AI329" s="42"/>
    </row>
    <row r="330" spans="11:35" ht="14.4">
      <c r="K330" s="102">
        <v>44680</v>
      </c>
      <c r="L330" s="103">
        <v>14783.34960938</v>
      </c>
      <c r="M330" s="100">
        <f t="shared" si="20"/>
        <v>-8.753631030821496E-3</v>
      </c>
      <c r="O330" s="104"/>
      <c r="P330" s="44"/>
      <c r="Q330" s="42"/>
      <c r="R330" s="42"/>
      <c r="S330" s="104"/>
      <c r="T330" s="44"/>
      <c r="U330" s="42"/>
      <c r="V330" s="42"/>
      <c r="W330" s="104"/>
      <c r="X330" s="44"/>
      <c r="Y330" s="42"/>
      <c r="Z330" s="42"/>
      <c r="AA330" s="104"/>
      <c r="AB330" s="44"/>
      <c r="AC330" s="42"/>
      <c r="AD330" s="42"/>
      <c r="AE330" s="42"/>
      <c r="AF330" s="42"/>
      <c r="AG330" s="42"/>
      <c r="AH330" s="42"/>
      <c r="AI330" s="42"/>
    </row>
    <row r="331" spans="11:35" ht="14.4">
      <c r="K331" s="102">
        <v>44683</v>
      </c>
      <c r="L331" s="103">
        <v>14736.299804689999</v>
      </c>
      <c r="M331" s="100">
        <f t="shared" si="20"/>
        <v>-3.1826213904965206E-3</v>
      </c>
      <c r="O331" s="104"/>
      <c r="P331" s="44"/>
      <c r="Q331" s="42"/>
      <c r="R331" s="42"/>
      <c r="S331" s="104"/>
      <c r="T331" s="44"/>
      <c r="U331" s="42"/>
      <c r="V331" s="42"/>
      <c r="W331" s="104"/>
      <c r="X331" s="44"/>
      <c r="Y331" s="42"/>
      <c r="Z331" s="42"/>
      <c r="AA331" s="104"/>
      <c r="AB331" s="44"/>
      <c r="AC331" s="42"/>
      <c r="AD331" s="42"/>
      <c r="AE331" s="42"/>
      <c r="AF331" s="42"/>
      <c r="AG331" s="42"/>
      <c r="AH331" s="42"/>
      <c r="AI331" s="42"/>
    </row>
    <row r="332" spans="11:35" ht="14.4">
      <c r="K332" s="102">
        <v>44685</v>
      </c>
      <c r="L332" s="103">
        <v>14393.34960938</v>
      </c>
      <c r="M332" s="100">
        <f t="shared" si="20"/>
        <v>-2.3272476799152231E-2</v>
      </c>
      <c r="O332" s="104"/>
      <c r="P332" s="44"/>
      <c r="Q332" s="42"/>
      <c r="R332" s="42"/>
      <c r="S332" s="104"/>
      <c r="T332" s="44"/>
      <c r="U332" s="42"/>
      <c r="V332" s="42"/>
      <c r="W332" s="104"/>
      <c r="X332" s="44"/>
      <c r="Y332" s="42"/>
      <c r="Z332" s="42"/>
      <c r="AA332" s="104"/>
      <c r="AB332" s="44"/>
      <c r="AC332" s="42"/>
      <c r="AD332" s="42"/>
      <c r="AE332" s="42"/>
      <c r="AF332" s="42"/>
      <c r="AG332" s="42"/>
      <c r="AH332" s="42"/>
      <c r="AI332" s="42"/>
    </row>
    <row r="333" spans="11:35" ht="14.4">
      <c r="K333" s="102">
        <v>44686</v>
      </c>
      <c r="L333" s="103">
        <v>14395.5</v>
      </c>
      <c r="M333" s="100">
        <f t="shared" si="20"/>
        <v>1.4940168052324232E-4</v>
      </c>
      <c r="O333" s="104"/>
      <c r="P333" s="44"/>
      <c r="Q333" s="42"/>
      <c r="R333" s="42"/>
      <c r="S333" s="104"/>
      <c r="T333" s="44"/>
      <c r="U333" s="42"/>
      <c r="V333" s="42"/>
      <c r="W333" s="104"/>
      <c r="X333" s="44"/>
      <c r="Y333" s="42"/>
      <c r="Z333" s="42"/>
      <c r="AA333" s="104"/>
      <c r="AB333" s="44"/>
      <c r="AC333" s="42"/>
      <c r="AD333" s="42"/>
      <c r="AE333" s="42"/>
      <c r="AF333" s="42"/>
      <c r="AG333" s="42"/>
      <c r="AH333" s="42"/>
      <c r="AI333" s="42"/>
    </row>
    <row r="334" spans="11:35" ht="14.4">
      <c r="K334" s="102">
        <v>44687</v>
      </c>
      <c r="L334" s="103">
        <v>14145.75</v>
      </c>
      <c r="M334" s="100">
        <f t="shared" si="20"/>
        <v>-1.7349171616130032E-2</v>
      </c>
      <c r="O334" s="104"/>
      <c r="P334" s="44"/>
      <c r="Q334" s="42"/>
      <c r="R334" s="42"/>
      <c r="S334" s="104"/>
      <c r="T334" s="44"/>
      <c r="U334" s="42"/>
      <c r="V334" s="42"/>
      <c r="W334" s="104"/>
      <c r="X334" s="44"/>
      <c r="Y334" s="42"/>
      <c r="Z334" s="42"/>
      <c r="AA334" s="104"/>
      <c r="AB334" s="44"/>
      <c r="AC334" s="42"/>
      <c r="AD334" s="42"/>
      <c r="AE334" s="42"/>
      <c r="AF334" s="42"/>
      <c r="AG334" s="42"/>
      <c r="AH334" s="42"/>
      <c r="AI334" s="42"/>
    </row>
    <row r="335" spans="11:35" ht="14.4">
      <c r="K335" s="102">
        <v>44690</v>
      </c>
      <c r="L335" s="103">
        <v>13991.75</v>
      </c>
      <c r="M335" s="100">
        <f t="shared" si="20"/>
        <v>-1.0886662071647013E-2</v>
      </c>
      <c r="O335" s="104"/>
      <c r="P335" s="44"/>
      <c r="Q335" s="42"/>
      <c r="R335" s="42"/>
      <c r="S335" s="104"/>
      <c r="T335" s="44"/>
      <c r="U335" s="42"/>
      <c r="V335" s="42"/>
      <c r="W335" s="104"/>
      <c r="X335" s="44"/>
      <c r="Y335" s="42"/>
      <c r="Z335" s="42"/>
      <c r="AA335" s="104"/>
      <c r="AB335" s="44"/>
      <c r="AC335" s="42"/>
      <c r="AD335" s="42"/>
      <c r="AE335" s="42"/>
      <c r="AF335" s="42"/>
      <c r="AG335" s="42"/>
      <c r="AH335" s="42"/>
      <c r="AI335" s="42"/>
    </row>
    <row r="336" spans="11:35" ht="14.4">
      <c r="K336" s="102">
        <v>44691</v>
      </c>
      <c r="L336" s="103">
        <v>13855.950195310001</v>
      </c>
      <c r="M336" s="100">
        <f t="shared" si="20"/>
        <v>-9.7057054828737499E-3</v>
      </c>
      <c r="O336" s="104"/>
      <c r="P336" s="44"/>
      <c r="Q336" s="42"/>
      <c r="R336" s="42"/>
      <c r="S336" s="104"/>
      <c r="T336" s="44"/>
      <c r="U336" s="42"/>
      <c r="V336" s="42"/>
      <c r="W336" s="104"/>
      <c r="X336" s="44"/>
      <c r="Y336" s="42"/>
      <c r="Z336" s="42"/>
      <c r="AA336" s="104"/>
      <c r="AB336" s="44"/>
      <c r="AC336" s="42"/>
      <c r="AD336" s="42"/>
      <c r="AE336" s="42"/>
      <c r="AF336" s="42"/>
      <c r="AG336" s="42"/>
      <c r="AH336" s="42"/>
      <c r="AI336" s="42"/>
    </row>
    <row r="337" spans="11:35" ht="14.4">
      <c r="K337" s="102">
        <v>44692</v>
      </c>
      <c r="L337" s="103">
        <v>13771.799804689999</v>
      </c>
      <c r="M337" s="100">
        <f t="shared" si="20"/>
        <v>-6.0732313146221184E-3</v>
      </c>
      <c r="O337" s="104"/>
      <c r="P337" s="44"/>
      <c r="Q337" s="42"/>
      <c r="R337" s="42"/>
      <c r="S337" s="104"/>
      <c r="T337" s="44"/>
      <c r="U337" s="42"/>
      <c r="V337" s="42"/>
      <c r="W337" s="104"/>
      <c r="X337" s="44"/>
      <c r="Y337" s="42"/>
      <c r="Z337" s="42"/>
      <c r="AA337" s="104"/>
      <c r="AB337" s="44"/>
      <c r="AC337" s="42"/>
      <c r="AD337" s="42"/>
      <c r="AE337" s="42"/>
      <c r="AF337" s="42"/>
      <c r="AG337" s="42"/>
      <c r="AH337" s="42"/>
      <c r="AI337" s="42"/>
    </row>
    <row r="338" spans="11:35" ht="14.4">
      <c r="K338" s="102">
        <v>44693</v>
      </c>
      <c r="L338" s="103">
        <v>13465.25</v>
      </c>
      <c r="M338" s="100">
        <f t="shared" si="20"/>
        <v>-2.225924055224815E-2</v>
      </c>
      <c r="O338" s="104"/>
      <c r="P338" s="44"/>
      <c r="Q338" s="42"/>
      <c r="R338" s="42"/>
      <c r="S338" s="104"/>
      <c r="T338" s="44"/>
      <c r="U338" s="42"/>
      <c r="V338" s="42"/>
      <c r="W338" s="104"/>
      <c r="X338" s="44"/>
      <c r="Y338" s="42"/>
      <c r="Z338" s="42"/>
      <c r="AA338" s="104"/>
      <c r="AB338" s="44"/>
      <c r="AC338" s="42"/>
      <c r="AD338" s="42"/>
      <c r="AE338" s="42"/>
      <c r="AF338" s="42"/>
      <c r="AG338" s="42"/>
      <c r="AH338" s="42"/>
      <c r="AI338" s="42"/>
    </row>
    <row r="339" spans="11:35" ht="14.4">
      <c r="K339" s="102">
        <v>44694</v>
      </c>
      <c r="L339" s="103">
        <v>13471.5</v>
      </c>
      <c r="M339" s="100">
        <f t="shared" si="20"/>
        <v>4.6415773936625548E-4</v>
      </c>
      <c r="O339" s="104"/>
      <c r="P339" s="44"/>
      <c r="Q339" s="42"/>
      <c r="R339" s="42"/>
      <c r="S339" s="104"/>
      <c r="T339" s="44"/>
      <c r="U339" s="42"/>
      <c r="V339" s="42"/>
      <c r="W339" s="104"/>
      <c r="X339" s="44"/>
      <c r="Y339" s="42"/>
      <c r="Z339" s="42"/>
      <c r="AA339" s="104"/>
      <c r="AB339" s="44"/>
      <c r="AC339" s="42"/>
      <c r="AD339" s="42"/>
      <c r="AE339" s="42"/>
      <c r="AF339" s="42"/>
      <c r="AG339" s="42"/>
      <c r="AH339" s="42"/>
      <c r="AI339" s="42"/>
    </row>
    <row r="340" spans="11:35" ht="14.4">
      <c r="K340" s="102">
        <v>44697</v>
      </c>
      <c r="L340" s="103">
        <v>13571.200195310001</v>
      </c>
      <c r="M340" s="100">
        <f t="shared" si="20"/>
        <v>7.4008236135545413E-3</v>
      </c>
      <c r="O340" s="104"/>
      <c r="P340" s="44"/>
      <c r="Q340" s="42"/>
      <c r="R340" s="42"/>
      <c r="S340" s="104"/>
      <c r="T340" s="44"/>
      <c r="U340" s="42"/>
      <c r="V340" s="42"/>
      <c r="W340" s="104"/>
      <c r="X340" s="44"/>
      <c r="Y340" s="42"/>
      <c r="Z340" s="42"/>
      <c r="AA340" s="104"/>
      <c r="AB340" s="44"/>
      <c r="AC340" s="42"/>
      <c r="AD340" s="42"/>
      <c r="AE340" s="42"/>
      <c r="AF340" s="42"/>
      <c r="AG340" s="42"/>
      <c r="AH340" s="42"/>
      <c r="AI340" s="42"/>
    </row>
    <row r="341" spans="11:35" ht="14.4">
      <c r="K341" s="102">
        <v>44698</v>
      </c>
      <c r="L341" s="103">
        <v>13926.049804689999</v>
      </c>
      <c r="M341" s="100">
        <f t="shared" ref="M341:M356" si="21">L341/L340-1</f>
        <v>2.6147253321237462E-2</v>
      </c>
      <c r="O341" s="104"/>
      <c r="P341" s="44"/>
      <c r="Q341" s="42"/>
      <c r="R341" s="42"/>
      <c r="S341" s="104"/>
      <c r="T341" s="44"/>
      <c r="U341" s="42"/>
      <c r="V341" s="42"/>
      <c r="W341" s="104"/>
      <c r="X341" s="44"/>
      <c r="Y341" s="42"/>
      <c r="Z341" s="42"/>
      <c r="AA341" s="104"/>
      <c r="AB341" s="44"/>
      <c r="AC341" s="42"/>
      <c r="AD341" s="42"/>
      <c r="AE341" s="42"/>
      <c r="AF341" s="42"/>
      <c r="AG341" s="42"/>
      <c r="AH341" s="42"/>
      <c r="AI341" s="42"/>
    </row>
    <row r="342" spans="11:35" ht="14.4">
      <c r="K342" s="102">
        <v>44699</v>
      </c>
      <c r="L342" s="103">
        <v>13918.200195310001</v>
      </c>
      <c r="M342" s="100">
        <f t="shared" si="21"/>
        <v>-5.6366374457139656E-4</v>
      </c>
      <c r="O342" s="104"/>
      <c r="P342" s="44"/>
      <c r="Q342" s="42"/>
      <c r="R342" s="42"/>
      <c r="S342" s="104"/>
      <c r="T342" s="44"/>
      <c r="U342" s="42"/>
      <c r="V342" s="42"/>
      <c r="W342" s="104"/>
      <c r="X342" s="44"/>
      <c r="Y342" s="42"/>
      <c r="Z342" s="42"/>
      <c r="AA342" s="104"/>
      <c r="AB342" s="44"/>
      <c r="AC342" s="42"/>
      <c r="AD342" s="42"/>
      <c r="AE342" s="42"/>
      <c r="AF342" s="42"/>
      <c r="AG342" s="42"/>
      <c r="AH342" s="42"/>
      <c r="AI342" s="42"/>
    </row>
    <row r="343" spans="11:35" ht="14.4">
      <c r="K343" s="102">
        <v>44700</v>
      </c>
      <c r="L343" s="103">
        <v>13550.90039063</v>
      </c>
      <c r="M343" s="100">
        <f t="shared" si="21"/>
        <v>-2.6389892337068788E-2</v>
      </c>
      <c r="O343" s="104"/>
      <c r="P343" s="44"/>
      <c r="Q343" s="42"/>
      <c r="R343" s="42"/>
      <c r="S343" s="104"/>
      <c r="T343" s="44"/>
      <c r="U343" s="42"/>
      <c r="V343" s="42"/>
      <c r="W343" s="104"/>
      <c r="X343" s="44"/>
      <c r="Y343" s="42"/>
      <c r="Z343" s="42"/>
      <c r="AA343" s="104"/>
      <c r="AB343" s="44"/>
      <c r="AC343" s="42"/>
      <c r="AD343" s="42"/>
      <c r="AE343" s="42"/>
      <c r="AF343" s="42"/>
      <c r="AG343" s="42"/>
      <c r="AH343" s="42"/>
      <c r="AI343" s="42"/>
    </row>
    <row r="344" spans="11:35" ht="14.4">
      <c r="K344" s="102">
        <v>44701</v>
      </c>
      <c r="L344" s="103">
        <v>13895.049804689999</v>
      </c>
      <c r="M344" s="100">
        <f t="shared" si="21"/>
        <v>2.5396793138407814E-2</v>
      </c>
      <c r="O344" s="104"/>
      <c r="P344" s="44"/>
      <c r="Q344" s="42"/>
      <c r="R344" s="42"/>
      <c r="S344" s="104"/>
      <c r="T344" s="44"/>
      <c r="U344" s="42"/>
      <c r="V344" s="42"/>
      <c r="W344" s="104"/>
      <c r="X344" s="44"/>
      <c r="Y344" s="42"/>
      <c r="Z344" s="42"/>
      <c r="AA344" s="104"/>
      <c r="AB344" s="44"/>
      <c r="AC344" s="42"/>
      <c r="AD344" s="42"/>
      <c r="AE344" s="42"/>
      <c r="AF344" s="42"/>
      <c r="AG344" s="42"/>
      <c r="AH344" s="42"/>
      <c r="AI344" s="42"/>
    </row>
    <row r="345" spans="11:35" ht="14.4">
      <c r="K345" s="102">
        <v>44704</v>
      </c>
      <c r="L345" s="103">
        <v>13835.799804689999</v>
      </c>
      <c r="M345" s="100">
        <f t="shared" si="21"/>
        <v>-4.2641085014319957E-3</v>
      </c>
      <c r="O345" s="104"/>
      <c r="P345" s="44"/>
      <c r="Q345" s="42"/>
      <c r="R345" s="42"/>
      <c r="S345" s="104"/>
      <c r="T345" s="44"/>
      <c r="U345" s="42"/>
      <c r="V345" s="42"/>
      <c r="W345" s="104"/>
      <c r="X345" s="44"/>
      <c r="Y345" s="42"/>
      <c r="Z345" s="42"/>
      <c r="AA345" s="104"/>
      <c r="AB345" s="44"/>
      <c r="AC345" s="42"/>
      <c r="AD345" s="42"/>
      <c r="AE345" s="42"/>
      <c r="AF345" s="42"/>
      <c r="AG345" s="42"/>
      <c r="AH345" s="42"/>
      <c r="AI345" s="42"/>
    </row>
    <row r="346" spans="11:35" ht="14.4">
      <c r="K346" s="102">
        <v>44705</v>
      </c>
      <c r="L346" s="103">
        <v>13747.25</v>
      </c>
      <c r="M346" s="100">
        <f t="shared" si="21"/>
        <v>-6.4000495771833199E-3</v>
      </c>
      <c r="O346" s="104"/>
      <c r="P346" s="44"/>
      <c r="Q346" s="42"/>
      <c r="R346" s="42"/>
      <c r="S346" s="104"/>
      <c r="T346" s="44"/>
      <c r="U346" s="42"/>
      <c r="V346" s="42"/>
      <c r="W346" s="104"/>
      <c r="X346" s="44"/>
      <c r="Y346" s="42"/>
      <c r="Z346" s="42"/>
      <c r="AA346" s="104"/>
      <c r="AB346" s="44"/>
      <c r="AC346" s="42"/>
      <c r="AD346" s="42"/>
      <c r="AE346" s="42"/>
      <c r="AF346" s="42"/>
      <c r="AG346" s="42"/>
      <c r="AH346" s="42"/>
      <c r="AI346" s="42"/>
    </row>
    <row r="347" spans="11:35" ht="14.4">
      <c r="K347" s="102">
        <v>44706</v>
      </c>
      <c r="L347" s="103">
        <v>13587.75</v>
      </c>
      <c r="M347" s="100">
        <f t="shared" si="21"/>
        <v>-1.1602320464092819E-2</v>
      </c>
      <c r="O347" s="104"/>
      <c r="P347" s="44"/>
      <c r="Q347" s="42"/>
      <c r="R347" s="42"/>
      <c r="S347" s="104"/>
      <c r="T347" s="44"/>
      <c r="U347" s="42"/>
      <c r="V347" s="42"/>
      <c r="W347" s="104"/>
      <c r="X347" s="44"/>
      <c r="Y347" s="42"/>
      <c r="Z347" s="42"/>
      <c r="AA347" s="104"/>
      <c r="AB347" s="44"/>
      <c r="AC347" s="42"/>
      <c r="AD347" s="42"/>
      <c r="AE347" s="42"/>
      <c r="AF347" s="42"/>
      <c r="AG347" s="42"/>
      <c r="AH347" s="42"/>
      <c r="AI347" s="42"/>
    </row>
    <row r="348" spans="11:35" ht="14.4">
      <c r="K348" s="102">
        <v>44707</v>
      </c>
      <c r="L348" s="103">
        <v>13722.549804689999</v>
      </c>
      <c r="M348" s="100">
        <f t="shared" si="21"/>
        <v>9.9206862571066257E-3</v>
      </c>
      <c r="O348" s="104"/>
      <c r="P348" s="44"/>
      <c r="Q348" s="42"/>
      <c r="R348" s="42"/>
      <c r="S348" s="104"/>
      <c r="T348" s="44"/>
      <c r="U348" s="42"/>
      <c r="V348" s="42"/>
      <c r="W348" s="104"/>
      <c r="X348" s="44"/>
      <c r="Y348" s="42"/>
      <c r="Z348" s="42"/>
      <c r="AA348" s="104"/>
      <c r="AB348" s="44"/>
      <c r="AC348" s="42"/>
      <c r="AD348" s="42"/>
      <c r="AE348" s="42"/>
      <c r="AF348" s="42"/>
      <c r="AG348" s="42"/>
      <c r="AH348" s="42"/>
      <c r="AI348" s="42"/>
    </row>
    <row r="349" spans="11:35" ht="14.4">
      <c r="K349" s="102">
        <v>44708</v>
      </c>
      <c r="L349" s="103">
        <v>13873.15039063</v>
      </c>
      <c r="M349" s="100">
        <f t="shared" si="21"/>
        <v>1.0974679493495509E-2</v>
      </c>
      <c r="O349" s="104"/>
      <c r="P349" s="44"/>
      <c r="Q349" s="42"/>
      <c r="R349" s="42"/>
      <c r="S349" s="104"/>
      <c r="T349" s="44"/>
      <c r="U349" s="42"/>
      <c r="V349" s="42"/>
      <c r="W349" s="104"/>
      <c r="X349" s="44"/>
      <c r="Y349" s="42"/>
      <c r="Z349" s="42"/>
      <c r="AA349" s="104"/>
      <c r="AB349" s="44"/>
      <c r="AC349" s="42"/>
      <c r="AD349" s="42"/>
      <c r="AE349" s="42"/>
      <c r="AF349" s="42"/>
      <c r="AG349" s="42"/>
      <c r="AH349" s="42"/>
      <c r="AI349" s="42"/>
    </row>
    <row r="350" spans="11:35" ht="14.4">
      <c r="K350" s="102">
        <v>44711</v>
      </c>
      <c r="L350" s="103">
        <v>14154.799804689999</v>
      </c>
      <c r="M350" s="100">
        <f t="shared" si="21"/>
        <v>2.0301763199383149E-2</v>
      </c>
      <c r="O350" s="104"/>
      <c r="P350" s="44"/>
      <c r="Q350" s="42"/>
      <c r="R350" s="42"/>
      <c r="S350" s="104"/>
      <c r="T350" s="44"/>
      <c r="U350" s="42"/>
      <c r="V350" s="42"/>
      <c r="W350" s="104"/>
      <c r="X350" s="44"/>
      <c r="Y350" s="42"/>
      <c r="Z350" s="42"/>
      <c r="AA350" s="104"/>
      <c r="AB350" s="44"/>
      <c r="AC350" s="42"/>
      <c r="AD350" s="42"/>
      <c r="AE350" s="42"/>
      <c r="AF350" s="42"/>
      <c r="AG350" s="42"/>
      <c r="AH350" s="42"/>
      <c r="AI350" s="42"/>
    </row>
    <row r="351" spans="11:35" ht="14.4">
      <c r="K351" s="102">
        <v>44712</v>
      </c>
      <c r="L351" s="103">
        <v>14119.59960938</v>
      </c>
      <c r="M351" s="100">
        <f t="shared" si="21"/>
        <v>-2.4868027662486858E-3</v>
      </c>
      <c r="O351" s="104"/>
      <c r="P351" s="44"/>
      <c r="Q351" s="42"/>
      <c r="R351" s="42"/>
      <c r="S351" s="104"/>
      <c r="T351" s="44"/>
      <c r="U351" s="42"/>
      <c r="V351" s="42"/>
      <c r="W351" s="104"/>
      <c r="X351" s="44"/>
      <c r="Y351" s="42"/>
      <c r="Z351" s="42"/>
      <c r="AA351" s="104"/>
      <c r="AB351" s="44"/>
      <c r="AC351" s="42"/>
      <c r="AD351" s="42"/>
      <c r="AE351" s="42"/>
      <c r="AF351" s="42"/>
      <c r="AG351" s="42"/>
      <c r="AH351" s="42"/>
      <c r="AI351" s="42"/>
    </row>
    <row r="352" spans="11:35" ht="14.4">
      <c r="K352" s="102">
        <v>44713</v>
      </c>
      <c r="L352" s="103">
        <v>14082.90039063</v>
      </c>
      <c r="M352" s="100">
        <f t="shared" si="21"/>
        <v>-2.5991685150632549E-3</v>
      </c>
      <c r="O352" s="104"/>
      <c r="P352" s="44"/>
      <c r="Q352" s="42"/>
      <c r="R352" s="42"/>
      <c r="S352" s="104"/>
      <c r="T352" s="44"/>
      <c r="U352" s="42"/>
      <c r="V352" s="42"/>
      <c r="W352" s="104"/>
      <c r="X352" s="44"/>
      <c r="Y352" s="42"/>
      <c r="Z352" s="42"/>
      <c r="AA352" s="104"/>
      <c r="AB352" s="44"/>
      <c r="AC352" s="42"/>
      <c r="AD352" s="42"/>
      <c r="AE352" s="42"/>
      <c r="AF352" s="42"/>
      <c r="AG352" s="42"/>
      <c r="AH352" s="42"/>
      <c r="AI352" s="42"/>
    </row>
    <row r="353" spans="11:35" ht="14.4">
      <c r="K353" s="102">
        <v>44714</v>
      </c>
      <c r="L353" s="103">
        <v>14167.950195310001</v>
      </c>
      <c r="M353" s="100">
        <f t="shared" si="21"/>
        <v>6.0392250403609182E-3</v>
      </c>
      <c r="O353" s="104"/>
      <c r="P353" s="44"/>
      <c r="Q353" s="42"/>
      <c r="R353" s="42"/>
      <c r="S353" s="104"/>
      <c r="T353" s="44"/>
      <c r="U353" s="42"/>
      <c r="V353" s="42"/>
      <c r="W353" s="104"/>
      <c r="X353" s="44"/>
      <c r="Y353" s="42"/>
      <c r="Z353" s="42"/>
      <c r="AA353" s="104"/>
      <c r="AB353" s="44"/>
      <c r="AC353" s="42"/>
      <c r="AD353" s="42"/>
      <c r="AE353" s="42"/>
      <c r="AF353" s="42"/>
      <c r="AG353" s="42"/>
      <c r="AH353" s="42"/>
      <c r="AI353" s="42"/>
    </row>
    <row r="354" spans="11:35" ht="14.4">
      <c r="K354" s="102">
        <v>44715</v>
      </c>
      <c r="L354" s="103">
        <v>14077.90039063</v>
      </c>
      <c r="M354" s="100">
        <f t="shared" si="21"/>
        <v>-6.3558809452767262E-3</v>
      </c>
      <c r="O354" s="104"/>
      <c r="P354" s="44"/>
      <c r="Q354" s="42"/>
      <c r="R354" s="42"/>
      <c r="S354" s="104"/>
      <c r="T354" s="44"/>
      <c r="U354" s="42"/>
      <c r="V354" s="42"/>
      <c r="W354" s="104"/>
      <c r="X354" s="44"/>
      <c r="Y354" s="42"/>
      <c r="Z354" s="42"/>
      <c r="AA354" s="104"/>
      <c r="AB354" s="44"/>
      <c r="AC354" s="42"/>
      <c r="AD354" s="42"/>
      <c r="AE354" s="42"/>
      <c r="AF354" s="42"/>
      <c r="AG354" s="42"/>
      <c r="AH354" s="42"/>
      <c r="AI354" s="42"/>
    </row>
    <row r="355" spans="11:35" ht="14.4">
      <c r="K355" s="102">
        <v>44718</v>
      </c>
      <c r="L355" s="103">
        <v>14054.09960938</v>
      </c>
      <c r="M355" s="100">
        <f t="shared" si="21"/>
        <v>-1.690648505074055E-3</v>
      </c>
      <c r="O355" s="104"/>
      <c r="P355" s="44"/>
      <c r="Q355" s="42"/>
      <c r="R355" s="42"/>
      <c r="S355" s="104"/>
      <c r="T355" s="44"/>
      <c r="U355" s="42"/>
      <c r="V355" s="42"/>
      <c r="W355" s="104"/>
      <c r="X355" s="44"/>
      <c r="Y355" s="42"/>
      <c r="Z355" s="42"/>
      <c r="AA355" s="104"/>
      <c r="AB355" s="44"/>
      <c r="AC355" s="42"/>
      <c r="AD355" s="42"/>
      <c r="AE355" s="42"/>
      <c r="AF355" s="42"/>
      <c r="AG355" s="42"/>
      <c r="AH355" s="42"/>
      <c r="AI355" s="42"/>
    </row>
    <row r="356" spans="11:35" ht="14.4">
      <c r="K356" s="102">
        <v>44719</v>
      </c>
      <c r="L356" s="103">
        <v>13935.59960938</v>
      </c>
      <c r="M356" s="100">
        <f t="shared" si="21"/>
        <v>-8.4317034383981637E-3</v>
      </c>
      <c r="O356" s="104"/>
      <c r="P356" s="44"/>
      <c r="Q356" s="42"/>
      <c r="R356" s="42"/>
      <c r="S356" s="104"/>
      <c r="T356" s="44"/>
      <c r="U356" s="42"/>
      <c r="V356" s="42"/>
      <c r="W356" s="104"/>
      <c r="X356" s="44"/>
      <c r="Y356" s="42"/>
      <c r="Z356" s="42"/>
      <c r="AA356" s="104"/>
      <c r="AB356" s="44"/>
      <c r="AC356" s="42"/>
      <c r="AD356" s="42"/>
      <c r="AE356" s="42"/>
      <c r="AF356" s="42"/>
      <c r="AG356" s="42"/>
      <c r="AH356" s="42"/>
      <c r="AI356" s="42"/>
    </row>
    <row r="357" spans="11:35" ht="14.4">
      <c r="K357" s="102">
        <v>44720</v>
      </c>
      <c r="L357" s="103">
        <v>13886.90039063</v>
      </c>
      <c r="M357" s="100">
        <f t="shared" ref="M357:M372" si="22">L357/L356-1</f>
        <v>-3.4945908403697379E-3</v>
      </c>
      <c r="O357" s="104"/>
      <c r="P357" s="44"/>
      <c r="Q357" s="42"/>
      <c r="R357" s="42"/>
      <c r="S357" s="104"/>
      <c r="T357" s="44"/>
      <c r="U357" s="42"/>
      <c r="V357" s="42"/>
      <c r="W357" s="104"/>
      <c r="X357" s="44"/>
      <c r="Y357" s="42"/>
      <c r="Z357" s="42"/>
      <c r="AA357" s="104"/>
      <c r="AB357" s="44"/>
      <c r="AC357" s="42"/>
      <c r="AD357" s="42"/>
      <c r="AE357" s="42"/>
      <c r="AF357" s="42"/>
      <c r="AG357" s="42"/>
      <c r="AH357" s="42"/>
      <c r="AI357" s="42"/>
    </row>
    <row r="358" spans="11:35" ht="14.4">
      <c r="K358" s="102">
        <v>44721</v>
      </c>
      <c r="L358" s="103">
        <v>13977.09960938</v>
      </c>
      <c r="M358" s="100">
        <f t="shared" si="22"/>
        <v>6.4952736905106168E-3</v>
      </c>
      <c r="O358" s="104"/>
      <c r="P358" s="44"/>
      <c r="Q358" s="42"/>
      <c r="R358" s="42"/>
      <c r="S358" s="104"/>
      <c r="T358" s="44"/>
      <c r="U358" s="42"/>
      <c r="V358" s="42"/>
      <c r="W358" s="104"/>
      <c r="X358" s="44"/>
      <c r="Y358" s="42"/>
      <c r="Z358" s="42"/>
      <c r="AA358" s="104"/>
      <c r="AB358" s="44"/>
      <c r="AC358" s="42"/>
      <c r="AD358" s="42"/>
      <c r="AE358" s="42"/>
      <c r="AF358" s="42"/>
      <c r="AG358" s="42"/>
      <c r="AH358" s="42"/>
      <c r="AI358" s="42"/>
    </row>
    <row r="359" spans="11:35" ht="14.4">
      <c r="K359" s="102">
        <v>44722</v>
      </c>
      <c r="L359" s="103">
        <v>13781.75</v>
      </c>
      <c r="M359" s="100">
        <f t="shared" si="22"/>
        <v>-1.3976405322954299E-2</v>
      </c>
      <c r="O359" s="104"/>
      <c r="P359" s="44"/>
      <c r="Q359" s="42"/>
      <c r="R359" s="42"/>
      <c r="S359" s="104"/>
      <c r="T359" s="44"/>
      <c r="U359" s="42"/>
      <c r="V359" s="42"/>
      <c r="W359" s="104"/>
      <c r="X359" s="44"/>
      <c r="Y359" s="42"/>
      <c r="Z359" s="42"/>
      <c r="AA359" s="104"/>
      <c r="AB359" s="44"/>
      <c r="AC359" s="42"/>
      <c r="AD359" s="42"/>
      <c r="AE359" s="42"/>
      <c r="AF359" s="42"/>
      <c r="AG359" s="42"/>
      <c r="AH359" s="42"/>
      <c r="AI359" s="42"/>
    </row>
    <row r="360" spans="11:35" ht="14.4">
      <c r="K360" s="102">
        <v>44725</v>
      </c>
      <c r="L360" s="103">
        <v>13416.90039063</v>
      </c>
      <c r="M360" s="100">
        <f t="shared" si="22"/>
        <v>-2.64733875864821E-2</v>
      </c>
      <c r="O360" s="104"/>
      <c r="P360" s="44"/>
      <c r="Q360" s="42"/>
      <c r="R360" s="42"/>
      <c r="S360" s="104"/>
      <c r="T360" s="44"/>
      <c r="U360" s="42"/>
      <c r="V360" s="42"/>
      <c r="W360" s="104"/>
      <c r="X360" s="44"/>
      <c r="Y360" s="42"/>
      <c r="Z360" s="42"/>
      <c r="AA360" s="104"/>
      <c r="AB360" s="44"/>
      <c r="AC360" s="42"/>
      <c r="AD360" s="42"/>
      <c r="AE360" s="42"/>
      <c r="AF360" s="42"/>
      <c r="AG360" s="42"/>
      <c r="AH360" s="42"/>
      <c r="AI360" s="42"/>
    </row>
    <row r="361" spans="11:35" ht="14.4">
      <c r="K361" s="102">
        <v>44726</v>
      </c>
      <c r="L361" s="103">
        <v>13388.299804689999</v>
      </c>
      <c r="M361" s="100">
        <f t="shared" si="22"/>
        <v>-2.1316835563581771E-3</v>
      </c>
      <c r="O361" s="104"/>
      <c r="P361" s="44"/>
      <c r="Q361" s="42"/>
      <c r="R361" s="42"/>
      <c r="S361" s="104"/>
      <c r="T361" s="44"/>
      <c r="U361" s="42"/>
      <c r="V361" s="42"/>
      <c r="W361" s="104"/>
      <c r="X361" s="44"/>
      <c r="Y361" s="42"/>
      <c r="Z361" s="42"/>
      <c r="AA361" s="104"/>
      <c r="AB361" s="44"/>
      <c r="AC361" s="42"/>
      <c r="AD361" s="42"/>
      <c r="AE361" s="42"/>
      <c r="AF361" s="42"/>
      <c r="AG361" s="42"/>
      <c r="AH361" s="42"/>
      <c r="AI361" s="42"/>
    </row>
    <row r="362" spans="11:35" ht="14.4">
      <c r="K362" s="102">
        <v>44727</v>
      </c>
      <c r="L362" s="103">
        <v>13380.84960938</v>
      </c>
      <c r="M362" s="100">
        <f t="shared" si="22"/>
        <v>-5.5647060632668666E-4</v>
      </c>
      <c r="O362" s="104"/>
      <c r="P362" s="44"/>
      <c r="Q362" s="42"/>
      <c r="R362" s="42"/>
      <c r="S362" s="104"/>
      <c r="T362" s="44"/>
      <c r="U362" s="42"/>
      <c r="V362" s="42"/>
      <c r="W362" s="104"/>
      <c r="X362" s="44"/>
      <c r="Y362" s="42"/>
      <c r="Z362" s="42"/>
      <c r="AA362" s="104"/>
      <c r="AB362" s="44"/>
      <c r="AC362" s="42"/>
      <c r="AD362" s="42"/>
      <c r="AE362" s="42"/>
      <c r="AF362" s="42"/>
      <c r="AG362" s="42"/>
      <c r="AH362" s="42"/>
      <c r="AI362" s="42"/>
    </row>
    <row r="363" spans="11:35" ht="14.4">
      <c r="K363" s="102">
        <v>44728</v>
      </c>
      <c r="L363" s="103">
        <v>13089.200195310001</v>
      </c>
      <c r="M363" s="100">
        <f t="shared" si="22"/>
        <v>-2.1796031088007539E-2</v>
      </c>
      <c r="O363" s="104"/>
      <c r="P363" s="44"/>
      <c r="Q363" s="42"/>
      <c r="R363" s="42"/>
      <c r="S363" s="104"/>
      <c r="T363" s="44"/>
      <c r="U363" s="42"/>
      <c r="V363" s="42"/>
      <c r="W363" s="104"/>
      <c r="X363" s="44"/>
      <c r="Y363" s="42"/>
      <c r="Z363" s="42"/>
      <c r="AA363" s="104"/>
      <c r="AB363" s="44"/>
      <c r="AC363" s="42"/>
      <c r="AD363" s="42"/>
      <c r="AE363" s="42"/>
      <c r="AF363" s="42"/>
      <c r="AG363" s="42"/>
      <c r="AH363" s="42"/>
      <c r="AI363" s="42"/>
    </row>
    <row r="364" spans="11:35" ht="14.4">
      <c r="K364" s="102">
        <v>44729</v>
      </c>
      <c r="L364" s="103">
        <v>12994.75</v>
      </c>
      <c r="M364" s="100">
        <f t="shared" si="22"/>
        <v>-7.2158874416057284E-3</v>
      </c>
      <c r="O364" s="104"/>
      <c r="P364" s="44"/>
      <c r="Q364" s="42"/>
      <c r="R364" s="42"/>
      <c r="S364" s="104"/>
      <c r="T364" s="44"/>
      <c r="U364" s="42"/>
      <c r="V364" s="42"/>
      <c r="W364" s="104"/>
      <c r="X364" s="44"/>
      <c r="Y364" s="42"/>
      <c r="Z364" s="42"/>
      <c r="AA364" s="104"/>
      <c r="AB364" s="44"/>
      <c r="AC364" s="42"/>
      <c r="AD364" s="42"/>
      <c r="AE364" s="42"/>
      <c r="AF364" s="42"/>
      <c r="AG364" s="42"/>
      <c r="AH364" s="42"/>
      <c r="AI364" s="42"/>
    </row>
    <row r="365" spans="11:35" ht="14.4">
      <c r="K365" s="102">
        <v>44732</v>
      </c>
      <c r="L365" s="103">
        <v>12950.75</v>
      </c>
      <c r="M365" s="100">
        <f t="shared" si="22"/>
        <v>-3.3859828007464232E-3</v>
      </c>
      <c r="O365" s="104"/>
      <c r="P365" s="44"/>
      <c r="Q365" s="42"/>
      <c r="R365" s="42"/>
      <c r="S365" s="104"/>
      <c r="T365" s="44"/>
      <c r="U365" s="42"/>
      <c r="V365" s="42"/>
      <c r="W365" s="104"/>
      <c r="X365" s="44"/>
      <c r="Y365" s="42"/>
      <c r="Z365" s="42"/>
      <c r="AA365" s="104"/>
      <c r="AB365" s="44"/>
      <c r="AC365" s="42"/>
      <c r="AD365" s="42"/>
      <c r="AE365" s="42"/>
      <c r="AF365" s="42"/>
      <c r="AG365" s="42"/>
      <c r="AH365" s="42"/>
      <c r="AI365" s="42"/>
    </row>
    <row r="366" spans="11:35" ht="14.4">
      <c r="K366" s="102">
        <v>44733</v>
      </c>
      <c r="L366" s="103">
        <v>13241.90039063</v>
      </c>
      <c r="M366" s="100">
        <f t="shared" si="22"/>
        <v>2.2481353638206247E-2</v>
      </c>
      <c r="O366" s="104"/>
      <c r="P366" s="44"/>
      <c r="Q366" s="42"/>
      <c r="R366" s="42"/>
      <c r="S366" s="104"/>
      <c r="T366" s="44"/>
      <c r="U366" s="42"/>
      <c r="V366" s="42"/>
      <c r="W366" s="104"/>
      <c r="X366" s="44"/>
      <c r="Y366" s="42"/>
      <c r="Z366" s="42"/>
      <c r="AA366" s="104"/>
      <c r="AB366" s="44"/>
      <c r="AC366" s="42"/>
      <c r="AD366" s="42"/>
      <c r="AE366" s="42"/>
      <c r="AF366" s="42"/>
      <c r="AG366" s="42"/>
      <c r="AH366" s="42"/>
      <c r="AI366" s="42"/>
    </row>
    <row r="367" spans="11:35" ht="14.4">
      <c r="K367" s="102">
        <v>44734</v>
      </c>
      <c r="L367" s="103">
        <v>13047.75</v>
      </c>
      <c r="M367" s="100">
        <f t="shared" si="22"/>
        <v>-1.4661822314218753E-2</v>
      </c>
      <c r="O367" s="104"/>
      <c r="P367" s="44"/>
      <c r="Q367" s="42"/>
      <c r="R367" s="42"/>
      <c r="S367" s="104"/>
      <c r="T367" s="44"/>
      <c r="U367" s="42"/>
      <c r="V367" s="42"/>
      <c r="W367" s="104"/>
      <c r="X367" s="44"/>
      <c r="Y367" s="42"/>
      <c r="Z367" s="42"/>
      <c r="AA367" s="104"/>
      <c r="AB367" s="44"/>
      <c r="AC367" s="42"/>
      <c r="AD367" s="42"/>
      <c r="AE367" s="42"/>
      <c r="AF367" s="42"/>
      <c r="AG367" s="42"/>
      <c r="AH367" s="42"/>
      <c r="AI367" s="42"/>
    </row>
    <row r="368" spans="11:35" ht="14.4">
      <c r="K368" s="102">
        <v>44735</v>
      </c>
      <c r="L368" s="103">
        <v>13178.799804689999</v>
      </c>
      <c r="M368" s="100">
        <f t="shared" si="22"/>
        <v>1.0043862327987485E-2</v>
      </c>
      <c r="O368" s="104"/>
      <c r="P368" s="44"/>
      <c r="Q368" s="42"/>
      <c r="R368" s="42"/>
      <c r="S368" s="104"/>
      <c r="T368" s="44"/>
      <c r="U368" s="42"/>
      <c r="V368" s="42"/>
      <c r="W368" s="104"/>
      <c r="X368" s="44"/>
      <c r="Y368" s="42"/>
      <c r="Z368" s="42"/>
      <c r="AA368" s="104"/>
      <c r="AB368" s="44"/>
      <c r="AC368" s="42"/>
      <c r="AD368" s="42"/>
      <c r="AE368" s="42"/>
      <c r="AF368" s="42"/>
      <c r="AG368" s="42"/>
      <c r="AH368" s="42"/>
      <c r="AI368" s="42"/>
    </row>
    <row r="369" spans="11:35" ht="14.4">
      <c r="K369" s="102">
        <v>44736</v>
      </c>
      <c r="L369" s="103">
        <v>13322.5</v>
      </c>
      <c r="M369" s="100">
        <f t="shared" si="22"/>
        <v>1.0903890903545044E-2</v>
      </c>
      <c r="O369" s="104"/>
      <c r="P369" s="44"/>
      <c r="Q369" s="42"/>
      <c r="R369" s="42"/>
      <c r="S369" s="104"/>
      <c r="T369" s="44"/>
      <c r="U369" s="42"/>
      <c r="V369" s="42"/>
      <c r="W369" s="104"/>
      <c r="X369" s="44"/>
      <c r="Y369" s="42"/>
      <c r="Z369" s="42"/>
      <c r="AA369" s="104"/>
      <c r="AB369" s="44"/>
      <c r="AC369" s="42"/>
      <c r="AD369" s="42"/>
      <c r="AE369" s="42"/>
      <c r="AF369" s="42"/>
      <c r="AG369" s="42"/>
      <c r="AH369" s="42"/>
      <c r="AI369" s="42"/>
    </row>
    <row r="370" spans="11:35" ht="14.4">
      <c r="K370" s="102">
        <v>44739</v>
      </c>
      <c r="L370" s="103">
        <v>13444.549804689999</v>
      </c>
      <c r="M370" s="100">
        <f t="shared" si="22"/>
        <v>9.1611788095327107E-3</v>
      </c>
      <c r="O370" s="104"/>
      <c r="P370" s="44"/>
      <c r="Q370" s="42"/>
      <c r="R370" s="42"/>
      <c r="S370" s="104"/>
      <c r="T370" s="44"/>
      <c r="U370" s="42"/>
      <c r="V370" s="42"/>
      <c r="W370" s="104"/>
      <c r="X370" s="44"/>
      <c r="Y370" s="42"/>
      <c r="Z370" s="42"/>
      <c r="AA370" s="104"/>
      <c r="AB370" s="44"/>
      <c r="AC370" s="42"/>
      <c r="AD370" s="42"/>
      <c r="AE370" s="42"/>
      <c r="AF370" s="42"/>
      <c r="AG370" s="42"/>
      <c r="AH370" s="42"/>
      <c r="AI370" s="42"/>
    </row>
    <row r="371" spans="11:35" ht="14.4">
      <c r="K371" s="102">
        <v>44740</v>
      </c>
      <c r="L371" s="103">
        <v>13464.25</v>
      </c>
      <c r="M371" s="100">
        <f t="shared" si="22"/>
        <v>1.4652923003140028E-3</v>
      </c>
      <c r="O371" s="104"/>
      <c r="P371" s="44"/>
      <c r="Q371" s="42"/>
      <c r="R371" s="42"/>
      <c r="S371" s="104"/>
      <c r="T371" s="44"/>
      <c r="U371" s="42"/>
      <c r="V371" s="42"/>
      <c r="W371" s="104"/>
      <c r="X371" s="44"/>
      <c r="Y371" s="42"/>
      <c r="Z371" s="42"/>
      <c r="AA371" s="104"/>
      <c r="AB371" s="44"/>
      <c r="AC371" s="42"/>
      <c r="AD371" s="42"/>
      <c r="AE371" s="42"/>
      <c r="AF371" s="42"/>
      <c r="AG371" s="42"/>
      <c r="AH371" s="42"/>
      <c r="AI371" s="42"/>
    </row>
    <row r="372" spans="11:35" ht="14.4">
      <c r="K372" s="102">
        <v>44741</v>
      </c>
      <c r="L372" s="103">
        <v>13417.84960938</v>
      </c>
      <c r="M372" s="100">
        <f t="shared" si="22"/>
        <v>-3.4461919988116874E-3</v>
      </c>
      <c r="O372" s="104"/>
      <c r="P372" s="44"/>
      <c r="Q372" s="42"/>
      <c r="R372" s="42"/>
      <c r="S372" s="104"/>
      <c r="T372" s="44"/>
      <c r="U372" s="42"/>
      <c r="V372" s="42"/>
      <c r="W372" s="104"/>
      <c r="X372" s="44"/>
      <c r="Y372" s="42"/>
      <c r="Z372" s="42"/>
      <c r="AA372" s="104"/>
      <c r="AB372" s="44"/>
      <c r="AC372" s="42"/>
      <c r="AD372" s="42"/>
      <c r="AE372" s="42"/>
      <c r="AF372" s="42"/>
      <c r="AG372" s="42"/>
      <c r="AH372" s="42"/>
      <c r="AI372" s="42"/>
    </row>
    <row r="373" spans="11:35" ht="14.4">
      <c r="K373" s="102">
        <v>44742</v>
      </c>
      <c r="L373" s="103">
        <v>13387.549804689999</v>
      </c>
      <c r="M373" s="100">
        <f t="shared" ref="M373:M388" si="23">L373/L372-1</f>
        <v>-2.2581714337310821E-3</v>
      </c>
      <c r="O373" s="104"/>
      <c r="P373" s="44"/>
      <c r="Q373" s="42"/>
      <c r="R373" s="42"/>
      <c r="S373" s="104"/>
      <c r="T373" s="44"/>
      <c r="U373" s="42"/>
      <c r="V373" s="42"/>
      <c r="W373" s="104"/>
      <c r="X373" s="44"/>
      <c r="Y373" s="42"/>
      <c r="Z373" s="42"/>
      <c r="AA373" s="104"/>
      <c r="AB373" s="44"/>
      <c r="AC373" s="42"/>
      <c r="AD373" s="42"/>
      <c r="AE373" s="42"/>
      <c r="AF373" s="42"/>
      <c r="AG373" s="42"/>
      <c r="AH373" s="42"/>
      <c r="AI373" s="42"/>
    </row>
    <row r="374" spans="11:35" ht="14.4">
      <c r="K374" s="102">
        <v>44743</v>
      </c>
      <c r="L374" s="103">
        <v>13394.450195310001</v>
      </c>
      <c r="M374" s="100">
        <f t="shared" si="23"/>
        <v>5.1543342289450678E-4</v>
      </c>
      <c r="O374" s="104"/>
      <c r="P374" s="44"/>
      <c r="Q374" s="42"/>
      <c r="R374" s="42"/>
      <c r="S374" s="104"/>
      <c r="T374" s="44"/>
      <c r="U374" s="42"/>
      <c r="V374" s="42"/>
      <c r="W374" s="104"/>
      <c r="X374" s="44"/>
      <c r="Y374" s="42"/>
      <c r="Z374" s="42"/>
      <c r="AA374" s="104"/>
      <c r="AB374" s="44"/>
      <c r="AC374" s="42"/>
      <c r="AD374" s="42"/>
      <c r="AE374" s="42"/>
      <c r="AF374" s="42"/>
      <c r="AG374" s="42"/>
      <c r="AH374" s="42"/>
      <c r="AI374" s="42"/>
    </row>
    <row r="375" spans="11:35" ht="14.4">
      <c r="K375" s="102">
        <v>44746</v>
      </c>
      <c r="L375" s="103">
        <v>13472.65039063</v>
      </c>
      <c r="M375" s="100">
        <f t="shared" si="23"/>
        <v>5.8382534691405752E-3</v>
      </c>
      <c r="O375" s="104"/>
      <c r="P375" s="44"/>
      <c r="Q375" s="42"/>
      <c r="R375" s="42"/>
      <c r="S375" s="104"/>
      <c r="T375" s="44"/>
      <c r="U375" s="42"/>
      <c r="V375" s="42"/>
      <c r="W375" s="104"/>
      <c r="X375" s="44"/>
      <c r="Y375" s="42"/>
      <c r="Z375" s="42"/>
      <c r="AA375" s="104"/>
      <c r="AB375" s="44"/>
      <c r="AC375" s="42"/>
      <c r="AD375" s="42"/>
      <c r="AE375" s="42"/>
      <c r="AF375" s="42"/>
      <c r="AG375" s="42"/>
      <c r="AH375" s="42"/>
      <c r="AI375" s="42"/>
    </row>
    <row r="376" spans="11:35" ht="14.4">
      <c r="K376" s="102">
        <v>44747</v>
      </c>
      <c r="L376" s="103">
        <v>13461.84960938</v>
      </c>
      <c r="M376" s="100">
        <f t="shared" si="23"/>
        <v>-8.0168199551233776E-4</v>
      </c>
      <c r="O376" s="104"/>
      <c r="P376" s="44"/>
      <c r="Q376" s="42"/>
      <c r="R376" s="42"/>
      <c r="S376" s="104"/>
      <c r="T376" s="44"/>
      <c r="U376" s="42"/>
      <c r="V376" s="42"/>
      <c r="W376" s="104"/>
      <c r="X376" s="44"/>
      <c r="Y376" s="42"/>
      <c r="Z376" s="42"/>
      <c r="AA376" s="104"/>
      <c r="AB376" s="44"/>
      <c r="AC376" s="42"/>
      <c r="AD376" s="42"/>
      <c r="AE376" s="42"/>
      <c r="AF376" s="42"/>
      <c r="AG376" s="42"/>
      <c r="AH376" s="42"/>
      <c r="AI376" s="42"/>
    </row>
    <row r="377" spans="11:35" ht="14.4">
      <c r="K377" s="102">
        <v>44748</v>
      </c>
      <c r="L377" s="103">
        <v>13631.299804689999</v>
      </c>
      <c r="M377" s="100">
        <f t="shared" si="23"/>
        <v>1.2587437850436922E-2</v>
      </c>
      <c r="O377" s="104"/>
      <c r="P377" s="44"/>
      <c r="Q377" s="42"/>
      <c r="R377" s="42"/>
      <c r="S377" s="104"/>
      <c r="T377" s="44"/>
      <c r="U377" s="42"/>
      <c r="V377" s="42"/>
      <c r="W377" s="104"/>
      <c r="X377" s="44"/>
      <c r="Y377" s="42"/>
      <c r="Z377" s="42"/>
      <c r="AA377" s="104"/>
      <c r="AB377" s="44"/>
      <c r="AC377" s="42"/>
      <c r="AD377" s="42"/>
      <c r="AE377" s="42"/>
      <c r="AF377" s="42"/>
      <c r="AG377" s="42"/>
      <c r="AH377" s="42"/>
      <c r="AI377" s="42"/>
    </row>
    <row r="378" spans="11:35" ht="14.4">
      <c r="K378" s="102">
        <v>44749</v>
      </c>
      <c r="L378" s="103">
        <v>13765.59960938</v>
      </c>
      <c r="M378" s="100">
        <f t="shared" si="23"/>
        <v>9.8523109765213945E-3</v>
      </c>
      <c r="O378" s="104"/>
      <c r="P378" s="44"/>
      <c r="Q378" s="42"/>
      <c r="R378" s="42"/>
      <c r="S378" s="104"/>
      <c r="T378" s="44"/>
      <c r="U378" s="42"/>
      <c r="V378" s="42"/>
      <c r="W378" s="104"/>
      <c r="X378" s="44"/>
      <c r="Y378" s="42"/>
      <c r="Z378" s="42"/>
      <c r="AA378" s="104"/>
      <c r="AB378" s="44"/>
      <c r="AC378" s="42"/>
      <c r="AD378" s="42"/>
      <c r="AE378" s="42"/>
      <c r="AF378" s="42"/>
      <c r="AG378" s="42"/>
      <c r="AH378" s="42"/>
      <c r="AI378" s="42"/>
    </row>
    <row r="379" spans="11:35" ht="14.4">
      <c r="K379" s="102">
        <v>44750</v>
      </c>
      <c r="L379" s="103">
        <v>13828.25</v>
      </c>
      <c r="M379" s="100">
        <f t="shared" si="23"/>
        <v>4.5512285986661905E-3</v>
      </c>
      <c r="O379" s="104"/>
      <c r="P379" s="44"/>
      <c r="Q379" s="42"/>
      <c r="R379" s="42"/>
      <c r="S379" s="104"/>
      <c r="T379" s="44"/>
      <c r="U379" s="42"/>
      <c r="V379" s="42"/>
      <c r="W379" s="104"/>
      <c r="X379" s="44"/>
      <c r="Y379" s="42"/>
      <c r="Z379" s="42"/>
      <c r="AA379" s="104"/>
      <c r="AB379" s="44"/>
      <c r="AC379" s="42"/>
      <c r="AD379" s="42"/>
      <c r="AE379" s="42"/>
      <c r="AF379" s="42"/>
      <c r="AG379" s="42"/>
      <c r="AH379" s="42"/>
      <c r="AI379" s="42"/>
    </row>
    <row r="380" spans="11:35" ht="14.4">
      <c r="K380" s="102">
        <v>44753</v>
      </c>
      <c r="L380" s="103">
        <v>13886.84960938</v>
      </c>
      <c r="M380" s="100">
        <f t="shared" si="23"/>
        <v>4.237673558114663E-3</v>
      </c>
      <c r="O380" s="104"/>
      <c r="P380" s="44"/>
      <c r="Q380" s="42"/>
      <c r="R380" s="42"/>
      <c r="S380" s="104"/>
      <c r="T380" s="44"/>
      <c r="U380" s="42"/>
      <c r="V380" s="42"/>
      <c r="W380" s="104"/>
      <c r="X380" s="44"/>
      <c r="Y380" s="42"/>
      <c r="Z380" s="42"/>
      <c r="AA380" s="104"/>
      <c r="AB380" s="44"/>
      <c r="AC380" s="42"/>
      <c r="AD380" s="42"/>
      <c r="AE380" s="42"/>
      <c r="AF380" s="42"/>
      <c r="AG380" s="42"/>
      <c r="AH380" s="42"/>
      <c r="AI380" s="42"/>
    </row>
    <row r="381" spans="11:35" ht="14.4">
      <c r="K381" s="102">
        <v>44754</v>
      </c>
      <c r="L381" s="103">
        <v>13779</v>
      </c>
      <c r="M381" s="100">
        <f t="shared" si="23"/>
        <v>-7.7663121884140596E-3</v>
      </c>
      <c r="O381" s="104"/>
      <c r="P381" s="44"/>
      <c r="Q381" s="42"/>
      <c r="R381" s="42"/>
      <c r="S381" s="104"/>
      <c r="T381" s="44"/>
      <c r="U381" s="42"/>
      <c r="V381" s="42"/>
      <c r="W381" s="104"/>
      <c r="X381" s="44"/>
      <c r="Y381" s="42"/>
      <c r="Z381" s="42"/>
      <c r="AA381" s="104"/>
      <c r="AB381" s="44"/>
      <c r="AC381" s="42"/>
      <c r="AD381" s="42"/>
      <c r="AE381" s="42"/>
      <c r="AF381" s="42"/>
      <c r="AG381" s="42"/>
      <c r="AH381" s="42"/>
      <c r="AI381" s="42"/>
    </row>
    <row r="382" spans="11:35" ht="14.4">
      <c r="K382" s="102">
        <v>44755</v>
      </c>
      <c r="L382" s="103">
        <v>13726.950195310001</v>
      </c>
      <c r="M382" s="100">
        <f t="shared" si="23"/>
        <v>-3.7774733064808164E-3</v>
      </c>
      <c r="O382" s="104"/>
      <c r="P382" s="44"/>
      <c r="Q382" s="42"/>
      <c r="R382" s="42"/>
      <c r="S382" s="104"/>
      <c r="T382" s="44"/>
      <c r="U382" s="42"/>
      <c r="V382" s="42"/>
      <c r="W382" s="104"/>
      <c r="X382" s="44"/>
      <c r="Y382" s="42"/>
      <c r="Z382" s="42"/>
      <c r="AA382" s="104"/>
      <c r="AB382" s="44"/>
      <c r="AC382" s="42"/>
      <c r="AD382" s="42"/>
      <c r="AE382" s="42"/>
      <c r="AF382" s="42"/>
      <c r="AG382" s="42"/>
      <c r="AH382" s="42"/>
      <c r="AI382" s="42"/>
    </row>
    <row r="383" spans="11:35" ht="14.4">
      <c r="K383" s="102">
        <v>44756</v>
      </c>
      <c r="L383" s="103">
        <v>13702.65039063</v>
      </c>
      <c r="M383" s="100">
        <f t="shared" si="23"/>
        <v>-1.7702260395978664E-3</v>
      </c>
      <c r="O383" s="104"/>
      <c r="P383" s="44"/>
      <c r="Q383" s="42"/>
      <c r="R383" s="42"/>
      <c r="S383" s="104"/>
      <c r="T383" s="44"/>
      <c r="U383" s="42"/>
      <c r="V383" s="42"/>
      <c r="W383" s="104"/>
      <c r="X383" s="44"/>
      <c r="Y383" s="42"/>
      <c r="Z383" s="42"/>
      <c r="AA383" s="104"/>
      <c r="AB383" s="44"/>
      <c r="AC383" s="42"/>
      <c r="AD383" s="42"/>
      <c r="AE383" s="42"/>
      <c r="AF383" s="42"/>
      <c r="AG383" s="42"/>
      <c r="AH383" s="42"/>
      <c r="AI383" s="42"/>
    </row>
    <row r="384" spans="11:35" ht="14.4">
      <c r="K384" s="102">
        <v>44757</v>
      </c>
      <c r="L384" s="103">
        <v>13790.200195310001</v>
      </c>
      <c r="M384" s="100">
        <f t="shared" si="23"/>
        <v>6.3892606309117195E-3</v>
      </c>
      <c r="O384" s="104"/>
      <c r="P384" s="44"/>
      <c r="Q384" s="42"/>
      <c r="R384" s="42"/>
      <c r="S384" s="104"/>
      <c r="T384" s="44"/>
      <c r="U384" s="42"/>
      <c r="V384" s="42"/>
      <c r="W384" s="104"/>
      <c r="X384" s="44"/>
      <c r="Y384" s="42"/>
      <c r="Z384" s="42"/>
      <c r="AA384" s="104"/>
      <c r="AB384" s="44"/>
      <c r="AC384" s="42"/>
      <c r="AD384" s="42"/>
      <c r="AE384" s="42"/>
      <c r="AF384" s="42"/>
      <c r="AG384" s="42"/>
      <c r="AH384" s="42"/>
      <c r="AI384" s="42"/>
    </row>
    <row r="385" spans="11:35" ht="14.4">
      <c r="K385" s="102">
        <v>44760</v>
      </c>
      <c r="L385" s="103">
        <v>13984.40039063</v>
      </c>
      <c r="M385" s="100">
        <f t="shared" si="23"/>
        <v>1.4082478322979375E-2</v>
      </c>
      <c r="O385" s="104"/>
      <c r="P385" s="44"/>
      <c r="Q385" s="42"/>
      <c r="R385" s="42"/>
      <c r="S385" s="104"/>
      <c r="T385" s="44"/>
      <c r="U385" s="42"/>
      <c r="V385" s="42"/>
      <c r="W385" s="104"/>
      <c r="X385" s="44"/>
      <c r="Y385" s="42"/>
      <c r="Z385" s="42"/>
      <c r="AA385" s="104"/>
      <c r="AB385" s="44"/>
      <c r="AC385" s="42"/>
      <c r="AD385" s="42"/>
      <c r="AE385" s="42"/>
      <c r="AF385" s="42"/>
      <c r="AG385" s="42"/>
      <c r="AH385" s="42"/>
      <c r="AI385" s="42"/>
    </row>
    <row r="386" spans="11:35" ht="14.4">
      <c r="K386" s="102">
        <v>44761</v>
      </c>
      <c r="L386" s="103">
        <v>14051.65039063</v>
      </c>
      <c r="M386" s="100">
        <f t="shared" si="23"/>
        <v>4.8089298161870797E-3</v>
      </c>
      <c r="O386" s="104"/>
      <c r="P386" s="44"/>
      <c r="Q386" s="42"/>
      <c r="R386" s="42"/>
      <c r="S386" s="104"/>
      <c r="T386" s="44"/>
      <c r="U386" s="42"/>
      <c r="V386" s="42"/>
      <c r="W386" s="104"/>
      <c r="X386" s="44"/>
      <c r="Y386" s="42"/>
      <c r="Z386" s="42"/>
      <c r="AA386" s="104"/>
      <c r="AB386" s="44"/>
      <c r="AC386" s="42"/>
      <c r="AD386" s="42"/>
      <c r="AE386" s="42"/>
      <c r="AF386" s="42"/>
      <c r="AG386" s="42"/>
      <c r="AH386" s="42"/>
      <c r="AI386" s="42"/>
    </row>
    <row r="387" spans="11:35" ht="14.4">
      <c r="K387" s="102">
        <v>44762</v>
      </c>
      <c r="L387" s="103">
        <v>14164.40039063</v>
      </c>
      <c r="M387" s="100">
        <f t="shared" si="23"/>
        <v>8.0239684923548715E-3</v>
      </c>
      <c r="O387" s="104"/>
      <c r="P387" s="44"/>
      <c r="Q387" s="42"/>
      <c r="R387" s="42"/>
      <c r="S387" s="104"/>
      <c r="T387" s="44"/>
      <c r="U387" s="42"/>
      <c r="V387" s="42"/>
      <c r="W387" s="104"/>
      <c r="X387" s="44"/>
      <c r="Y387" s="42"/>
      <c r="Z387" s="42"/>
      <c r="AA387" s="104"/>
      <c r="AB387" s="44"/>
      <c r="AC387" s="42"/>
      <c r="AD387" s="42"/>
      <c r="AE387" s="42"/>
      <c r="AF387" s="42"/>
      <c r="AG387" s="42"/>
      <c r="AH387" s="42"/>
      <c r="AI387" s="42"/>
    </row>
    <row r="388" spans="11:35" ht="14.4">
      <c r="K388" s="102">
        <v>44763</v>
      </c>
      <c r="L388" s="103">
        <v>14271.799804689999</v>
      </c>
      <c r="M388" s="100">
        <f t="shared" si="23"/>
        <v>7.5823480767349682E-3</v>
      </c>
      <c r="O388" s="104"/>
      <c r="P388" s="44"/>
      <c r="Q388" s="42"/>
      <c r="R388" s="42"/>
      <c r="S388" s="104"/>
      <c r="T388" s="44"/>
      <c r="U388" s="42"/>
      <c r="V388" s="42"/>
      <c r="W388" s="104"/>
      <c r="X388" s="44"/>
      <c r="Y388" s="42"/>
      <c r="Z388" s="42"/>
      <c r="AA388" s="104"/>
      <c r="AB388" s="44"/>
      <c r="AC388" s="42"/>
      <c r="AD388" s="42"/>
      <c r="AE388" s="42"/>
      <c r="AF388" s="42"/>
      <c r="AG388" s="42"/>
      <c r="AH388" s="42"/>
      <c r="AI388" s="42"/>
    </row>
    <row r="389" spans="11:35" ht="14.4">
      <c r="K389" s="102">
        <v>44764</v>
      </c>
      <c r="L389" s="103">
        <v>14336.59960938</v>
      </c>
      <c r="M389" s="100">
        <f t="shared" ref="M389:M404" si="24">L389/L388-1</f>
        <v>4.5404087484961497E-3</v>
      </c>
      <c r="O389" s="104"/>
      <c r="P389" s="44"/>
      <c r="Q389" s="42"/>
      <c r="R389" s="42"/>
      <c r="S389" s="104"/>
      <c r="T389" s="44"/>
      <c r="U389" s="42"/>
      <c r="V389" s="42"/>
      <c r="W389" s="104"/>
      <c r="X389" s="44"/>
      <c r="Y389" s="42"/>
      <c r="Z389" s="42"/>
      <c r="AA389" s="104"/>
      <c r="AB389" s="44"/>
      <c r="AC389" s="42"/>
      <c r="AD389" s="42"/>
      <c r="AE389" s="42"/>
      <c r="AF389" s="42"/>
      <c r="AG389" s="42"/>
      <c r="AH389" s="42"/>
      <c r="AI389" s="42"/>
    </row>
    <row r="390" spans="11:35" ht="14.4">
      <c r="K390" s="102">
        <v>44767</v>
      </c>
      <c r="L390" s="103">
        <v>14279.5</v>
      </c>
      <c r="M390" s="100">
        <f t="shared" si="24"/>
        <v>-3.982786081480727E-3</v>
      </c>
      <c r="O390" s="104"/>
      <c r="P390" s="44"/>
      <c r="Q390" s="42"/>
      <c r="R390" s="42"/>
      <c r="S390" s="104"/>
      <c r="T390" s="44"/>
      <c r="U390" s="42"/>
      <c r="V390" s="42"/>
      <c r="W390" s="104"/>
      <c r="X390" s="44"/>
      <c r="Y390" s="42"/>
      <c r="Z390" s="42"/>
      <c r="AA390" s="104"/>
      <c r="AB390" s="44"/>
      <c r="AC390" s="42"/>
      <c r="AD390" s="42"/>
      <c r="AE390" s="42"/>
      <c r="AF390" s="42"/>
      <c r="AG390" s="42"/>
      <c r="AH390" s="42"/>
      <c r="AI390" s="42"/>
    </row>
    <row r="391" spans="11:35" ht="14.4">
      <c r="K391" s="102">
        <v>44768</v>
      </c>
      <c r="L391" s="103">
        <v>14141.450195310001</v>
      </c>
      <c r="M391" s="100">
        <f t="shared" si="24"/>
        <v>-9.6676917742217761E-3</v>
      </c>
      <c r="O391" s="104"/>
      <c r="P391" s="44"/>
      <c r="Q391" s="42"/>
      <c r="R391" s="42"/>
      <c r="S391" s="104"/>
      <c r="T391" s="44"/>
      <c r="U391" s="42"/>
      <c r="V391" s="42"/>
      <c r="W391" s="104"/>
      <c r="X391" s="44"/>
      <c r="Y391" s="42"/>
      <c r="Z391" s="42"/>
      <c r="AA391" s="104"/>
      <c r="AB391" s="44"/>
      <c r="AC391" s="42"/>
      <c r="AD391" s="42"/>
      <c r="AE391" s="42"/>
      <c r="AF391" s="42"/>
      <c r="AG391" s="42"/>
      <c r="AH391" s="42"/>
      <c r="AI391" s="42"/>
    </row>
    <row r="392" spans="11:35" ht="14.4">
      <c r="K392" s="102">
        <v>44769</v>
      </c>
      <c r="L392" s="103">
        <v>14262.549804689999</v>
      </c>
      <c r="M392" s="100">
        <f t="shared" si="24"/>
        <v>8.563450544850193E-3</v>
      </c>
      <c r="O392" s="104"/>
      <c r="P392" s="44"/>
      <c r="Q392" s="42"/>
      <c r="R392" s="42"/>
      <c r="S392" s="104"/>
      <c r="T392" s="44"/>
      <c r="U392" s="42"/>
      <c r="V392" s="42"/>
      <c r="W392" s="104"/>
      <c r="X392" s="44"/>
      <c r="Y392" s="42"/>
      <c r="Z392" s="42"/>
      <c r="AA392" s="104"/>
      <c r="AB392" s="44"/>
      <c r="AC392" s="42"/>
      <c r="AD392" s="42"/>
      <c r="AE392" s="42"/>
      <c r="AF392" s="42"/>
      <c r="AG392" s="42"/>
      <c r="AH392" s="42"/>
      <c r="AI392" s="42"/>
    </row>
    <row r="393" spans="11:35" ht="14.4">
      <c r="K393" s="102">
        <v>44770</v>
      </c>
      <c r="L393" s="103">
        <v>14469.09960938</v>
      </c>
      <c r="M393" s="100">
        <f t="shared" si="24"/>
        <v>1.4481969039090048E-2</v>
      </c>
      <c r="O393" s="104"/>
      <c r="P393" s="44"/>
      <c r="Q393" s="42"/>
      <c r="R393" s="42"/>
      <c r="S393" s="104"/>
      <c r="T393" s="44"/>
      <c r="U393" s="42"/>
      <c r="V393" s="42"/>
      <c r="W393" s="104"/>
      <c r="X393" s="44"/>
      <c r="Y393" s="42"/>
      <c r="Z393" s="42"/>
      <c r="AA393" s="104"/>
      <c r="AB393" s="44"/>
      <c r="AC393" s="42"/>
      <c r="AD393" s="42"/>
      <c r="AE393" s="42"/>
      <c r="AF393" s="42"/>
      <c r="AG393" s="42"/>
      <c r="AH393" s="42"/>
      <c r="AI393" s="42"/>
    </row>
    <row r="394" spans="11:35" ht="14.4">
      <c r="K394" s="102">
        <v>44771</v>
      </c>
      <c r="L394" s="103">
        <v>14665.65039063</v>
      </c>
      <c r="M394" s="100">
        <f t="shared" si="24"/>
        <v>1.3584175004405896E-2</v>
      </c>
      <c r="O394" s="104"/>
      <c r="P394" s="44"/>
      <c r="Q394" s="42"/>
      <c r="R394" s="42"/>
      <c r="S394" s="104"/>
      <c r="T394" s="44"/>
      <c r="U394" s="42"/>
      <c r="V394" s="42"/>
      <c r="W394" s="104"/>
      <c r="X394" s="44"/>
      <c r="Y394" s="42"/>
      <c r="Z394" s="42"/>
      <c r="AA394" s="104"/>
      <c r="AB394" s="44"/>
      <c r="AC394" s="42"/>
      <c r="AD394" s="42"/>
      <c r="AE394" s="42"/>
      <c r="AF394" s="42"/>
      <c r="AG394" s="42"/>
      <c r="AH394" s="42"/>
      <c r="AI394" s="42"/>
    </row>
    <row r="395" spans="11:35" ht="14.4">
      <c r="K395" s="102">
        <v>44774</v>
      </c>
      <c r="L395" s="103">
        <v>14846.84960938</v>
      </c>
      <c r="M395" s="100">
        <f t="shared" si="24"/>
        <v>1.2355348308709768E-2</v>
      </c>
      <c r="O395" s="104"/>
      <c r="P395" s="44"/>
      <c r="Q395" s="42"/>
      <c r="R395" s="42"/>
      <c r="S395" s="104"/>
      <c r="T395" s="44"/>
      <c r="U395" s="42"/>
      <c r="V395" s="42"/>
      <c r="W395" s="104"/>
      <c r="X395" s="44"/>
      <c r="Y395" s="42"/>
      <c r="Z395" s="42"/>
      <c r="AA395" s="104"/>
      <c r="AB395" s="44"/>
      <c r="AC395" s="42"/>
      <c r="AD395" s="42"/>
      <c r="AE395" s="42"/>
      <c r="AF395" s="42"/>
      <c r="AG395" s="42"/>
      <c r="AH395" s="42"/>
      <c r="AI395" s="42"/>
    </row>
    <row r="396" spans="11:35" ht="14.4">
      <c r="K396" s="102">
        <v>44775</v>
      </c>
      <c r="L396" s="103">
        <v>14876.59960938</v>
      </c>
      <c r="M396" s="100">
        <f t="shared" si="24"/>
        <v>2.0037921028852601E-3</v>
      </c>
      <c r="O396" s="104"/>
      <c r="P396" s="44"/>
      <c r="Q396" s="42"/>
      <c r="R396" s="42"/>
      <c r="S396" s="104"/>
      <c r="T396" s="44"/>
      <c r="U396" s="42"/>
      <c r="V396" s="42"/>
      <c r="W396" s="104"/>
      <c r="X396" s="44"/>
      <c r="Y396" s="42"/>
      <c r="Z396" s="42"/>
      <c r="AA396" s="104"/>
      <c r="AB396" s="44"/>
      <c r="AC396" s="42"/>
      <c r="AD396" s="42"/>
      <c r="AE396" s="42"/>
      <c r="AF396" s="42"/>
      <c r="AG396" s="42"/>
      <c r="AH396" s="42"/>
      <c r="AI396" s="42"/>
    </row>
    <row r="397" spans="11:35" ht="14.4">
      <c r="K397" s="102">
        <v>44776</v>
      </c>
      <c r="L397" s="103">
        <v>14878.049804689999</v>
      </c>
      <c r="M397" s="100">
        <f t="shared" si="24"/>
        <v>9.7481638820617889E-5</v>
      </c>
      <c r="O397" s="104"/>
      <c r="P397" s="44"/>
      <c r="Q397" s="42"/>
      <c r="R397" s="42"/>
      <c r="S397" s="104"/>
      <c r="T397" s="44"/>
      <c r="U397" s="42"/>
      <c r="V397" s="42"/>
      <c r="W397" s="104"/>
      <c r="X397" s="44"/>
      <c r="Y397" s="42"/>
      <c r="Z397" s="42"/>
      <c r="AA397" s="104"/>
      <c r="AB397" s="44"/>
      <c r="AC397" s="42"/>
      <c r="AD397" s="42"/>
      <c r="AE397" s="42"/>
      <c r="AF397" s="42"/>
      <c r="AG397" s="42"/>
      <c r="AH397" s="42"/>
      <c r="AI397" s="42"/>
    </row>
    <row r="398" spans="11:35" ht="14.4">
      <c r="K398" s="102">
        <v>44777</v>
      </c>
      <c r="L398" s="103">
        <v>14892.450195310001</v>
      </c>
      <c r="M398" s="100">
        <f t="shared" si="24"/>
        <v>9.67895040616229E-4</v>
      </c>
      <c r="O398" s="104"/>
      <c r="P398" s="44"/>
      <c r="Q398" s="42"/>
      <c r="R398" s="42"/>
      <c r="S398" s="104"/>
      <c r="T398" s="44"/>
      <c r="U398" s="42"/>
      <c r="V398" s="42"/>
      <c r="W398" s="104"/>
      <c r="X398" s="44"/>
      <c r="Y398" s="42"/>
      <c r="Z398" s="42"/>
      <c r="AA398" s="104"/>
      <c r="AB398" s="44"/>
      <c r="AC398" s="42"/>
      <c r="AD398" s="42"/>
      <c r="AE398" s="42"/>
      <c r="AF398" s="42"/>
      <c r="AG398" s="42"/>
      <c r="AH398" s="42"/>
      <c r="AI398" s="42"/>
    </row>
    <row r="399" spans="11:35" ht="14.4">
      <c r="K399" s="102">
        <v>44778</v>
      </c>
      <c r="L399" s="103">
        <v>14900.40039063</v>
      </c>
      <c r="M399" s="100">
        <f t="shared" si="24"/>
        <v>5.338406518562433E-4</v>
      </c>
      <c r="O399" s="104"/>
      <c r="P399" s="44"/>
      <c r="Q399" s="42"/>
      <c r="R399" s="42"/>
      <c r="S399" s="104"/>
      <c r="T399" s="44"/>
      <c r="U399" s="42"/>
      <c r="V399" s="42"/>
      <c r="W399" s="104"/>
      <c r="X399" s="44"/>
      <c r="Y399" s="42"/>
      <c r="Z399" s="42"/>
      <c r="AA399" s="104"/>
      <c r="AB399" s="44"/>
      <c r="AC399" s="42"/>
      <c r="AD399" s="42"/>
      <c r="AE399" s="42"/>
      <c r="AF399" s="42"/>
      <c r="AG399" s="42"/>
      <c r="AH399" s="42"/>
      <c r="AI399" s="42"/>
    </row>
    <row r="400" spans="11:35" ht="14.4">
      <c r="K400" s="102">
        <v>44781</v>
      </c>
      <c r="L400" s="103">
        <v>14993.34960938</v>
      </c>
      <c r="M400" s="100">
        <f t="shared" si="24"/>
        <v>6.2380349731039342E-3</v>
      </c>
      <c r="O400" s="104"/>
      <c r="P400" s="44"/>
      <c r="Q400" s="42"/>
      <c r="R400" s="42"/>
      <c r="S400" s="104"/>
      <c r="T400" s="44"/>
      <c r="U400" s="42"/>
      <c r="V400" s="42"/>
      <c r="W400" s="104"/>
      <c r="X400" s="44"/>
      <c r="Y400" s="42"/>
      <c r="Z400" s="42"/>
      <c r="AA400" s="104"/>
      <c r="AB400" s="44"/>
      <c r="AC400" s="42"/>
      <c r="AD400" s="42"/>
      <c r="AE400" s="42"/>
      <c r="AF400" s="42"/>
      <c r="AG400" s="42"/>
      <c r="AH400" s="42"/>
      <c r="AI400" s="42"/>
    </row>
    <row r="401" spans="11:35" ht="14.4">
      <c r="K401" s="102">
        <v>44783</v>
      </c>
      <c r="L401" s="103">
        <v>14985.799804689999</v>
      </c>
      <c r="M401" s="100">
        <f t="shared" si="24"/>
        <v>-5.0354356342618978E-4</v>
      </c>
      <c r="O401" s="104"/>
      <c r="P401" s="44"/>
      <c r="Q401" s="42"/>
      <c r="R401" s="42"/>
      <c r="S401" s="104"/>
      <c r="T401" s="44"/>
      <c r="U401" s="42"/>
      <c r="V401" s="42"/>
      <c r="W401" s="104"/>
      <c r="X401" s="44"/>
      <c r="Y401" s="42"/>
      <c r="Z401" s="42"/>
      <c r="AA401" s="104"/>
      <c r="AB401" s="44"/>
      <c r="AC401" s="42"/>
      <c r="AD401" s="42"/>
      <c r="AE401" s="42"/>
      <c r="AF401" s="42"/>
      <c r="AG401" s="42"/>
      <c r="AH401" s="42"/>
      <c r="AI401" s="42"/>
    </row>
    <row r="402" spans="11:35" ht="14.4">
      <c r="K402" s="102">
        <v>44784</v>
      </c>
      <c r="L402" s="103">
        <v>15095.15039063</v>
      </c>
      <c r="M402" s="100">
        <f t="shared" si="24"/>
        <v>7.2969469341088722E-3</v>
      </c>
      <c r="O402" s="104"/>
      <c r="P402" s="44"/>
      <c r="Q402" s="42"/>
      <c r="R402" s="42"/>
      <c r="S402" s="104"/>
      <c r="T402" s="44"/>
      <c r="U402" s="42"/>
      <c r="V402" s="42"/>
      <c r="W402" s="104"/>
      <c r="X402" s="44"/>
      <c r="Y402" s="42"/>
      <c r="Z402" s="42"/>
      <c r="AA402" s="104"/>
      <c r="AB402" s="44"/>
      <c r="AC402" s="42"/>
      <c r="AD402" s="42"/>
      <c r="AE402" s="42"/>
      <c r="AF402" s="42"/>
      <c r="AG402" s="42"/>
      <c r="AH402" s="42"/>
      <c r="AI402" s="42"/>
    </row>
    <row r="403" spans="11:35" ht="14.4">
      <c r="K403" s="102">
        <v>44785</v>
      </c>
      <c r="L403" s="103">
        <v>15140.549804689999</v>
      </c>
      <c r="M403" s="100">
        <f t="shared" si="24"/>
        <v>3.0075496358208387E-3</v>
      </c>
      <c r="O403" s="104"/>
      <c r="P403" s="44"/>
      <c r="Q403" s="42"/>
      <c r="R403" s="42"/>
      <c r="S403" s="104"/>
      <c r="T403" s="44"/>
      <c r="U403" s="42"/>
      <c r="V403" s="42"/>
      <c r="W403" s="104"/>
      <c r="X403" s="44"/>
      <c r="Y403" s="42"/>
      <c r="Z403" s="42"/>
      <c r="AA403" s="104"/>
      <c r="AB403" s="44"/>
      <c r="AC403" s="42"/>
      <c r="AD403" s="42"/>
      <c r="AE403" s="42"/>
      <c r="AF403" s="42"/>
      <c r="AG403" s="42"/>
      <c r="AH403" s="42"/>
      <c r="AI403" s="42"/>
    </row>
    <row r="404" spans="11:35" ht="14.4">
      <c r="K404" s="102">
        <v>44789</v>
      </c>
      <c r="L404" s="103">
        <v>15280.5</v>
      </c>
      <c r="M404" s="100">
        <f t="shared" si="24"/>
        <v>9.2434024599721276E-3</v>
      </c>
      <c r="O404" s="104"/>
      <c r="P404" s="44"/>
      <c r="Q404" s="42"/>
      <c r="R404" s="42"/>
      <c r="S404" s="104"/>
      <c r="T404" s="44"/>
      <c r="U404" s="42"/>
      <c r="V404" s="42"/>
      <c r="W404" s="104"/>
      <c r="X404" s="44"/>
      <c r="Y404" s="42"/>
      <c r="Z404" s="42"/>
      <c r="AA404" s="104"/>
      <c r="AB404" s="44"/>
      <c r="AC404" s="42"/>
      <c r="AD404" s="42"/>
      <c r="AE404" s="42"/>
      <c r="AF404" s="42"/>
      <c r="AG404" s="42"/>
      <c r="AH404" s="42"/>
      <c r="AI404" s="42"/>
    </row>
    <row r="405" spans="11:35" ht="14.4">
      <c r="K405" s="102">
        <v>44790</v>
      </c>
      <c r="L405" s="103">
        <v>15379.049804689999</v>
      </c>
      <c r="M405" s="100">
        <f t="shared" ref="M405:M420" si="25">L405/L404-1</f>
        <v>6.4493835077386041E-3</v>
      </c>
      <c r="O405" s="104"/>
      <c r="P405" s="44"/>
      <c r="Q405" s="42"/>
      <c r="R405" s="42"/>
      <c r="S405" s="104"/>
      <c r="T405" s="44"/>
      <c r="U405" s="42"/>
      <c r="V405" s="42"/>
      <c r="W405" s="104"/>
      <c r="X405" s="44"/>
      <c r="Y405" s="42"/>
      <c r="Z405" s="42"/>
      <c r="AA405" s="104"/>
      <c r="AB405" s="44"/>
      <c r="AC405" s="42"/>
      <c r="AD405" s="42"/>
      <c r="AE405" s="42"/>
      <c r="AF405" s="42"/>
      <c r="AG405" s="42"/>
      <c r="AH405" s="42"/>
      <c r="AI405" s="42"/>
    </row>
    <row r="406" spans="11:35" ht="14.4">
      <c r="K406" s="102">
        <v>44791</v>
      </c>
      <c r="L406" s="103">
        <v>15404.59960938</v>
      </c>
      <c r="M406" s="100">
        <f t="shared" si="25"/>
        <v>1.6613383150765326E-3</v>
      </c>
      <c r="O406" s="104"/>
      <c r="P406" s="44"/>
      <c r="Q406" s="42"/>
      <c r="R406" s="42"/>
      <c r="S406" s="104"/>
      <c r="T406" s="44"/>
      <c r="U406" s="42"/>
      <c r="V406" s="42"/>
      <c r="W406" s="104"/>
      <c r="X406" s="44"/>
      <c r="Y406" s="42"/>
      <c r="Z406" s="42"/>
      <c r="AA406" s="104"/>
      <c r="AB406" s="44"/>
      <c r="AC406" s="42"/>
      <c r="AD406" s="42"/>
      <c r="AE406" s="42"/>
      <c r="AF406" s="42"/>
      <c r="AG406" s="42"/>
      <c r="AH406" s="42"/>
      <c r="AI406" s="42"/>
    </row>
    <row r="407" spans="11:35" ht="14.4">
      <c r="K407" s="102">
        <v>44792</v>
      </c>
      <c r="L407" s="103">
        <v>15236.65039063</v>
      </c>
      <c r="M407" s="100">
        <f t="shared" si="25"/>
        <v>-1.0902537099875986E-2</v>
      </c>
      <c r="O407" s="104"/>
      <c r="P407" s="44"/>
      <c r="Q407" s="42"/>
      <c r="R407" s="42"/>
      <c r="S407" s="104"/>
      <c r="T407" s="44"/>
      <c r="U407" s="42"/>
      <c r="V407" s="42"/>
      <c r="W407" s="104"/>
      <c r="X407" s="44"/>
      <c r="Y407" s="42"/>
      <c r="Z407" s="42"/>
      <c r="AA407" s="104"/>
      <c r="AB407" s="44"/>
      <c r="AC407" s="42"/>
      <c r="AD407" s="42"/>
      <c r="AE407" s="42"/>
      <c r="AF407" s="42"/>
      <c r="AG407" s="42"/>
      <c r="AH407" s="42"/>
      <c r="AI407" s="42"/>
    </row>
    <row r="408" spans="11:35" ht="14.4">
      <c r="K408" s="102">
        <v>44795</v>
      </c>
      <c r="L408" s="103">
        <v>15001.75</v>
      </c>
      <c r="M408" s="100">
        <f t="shared" si="25"/>
        <v>-1.5416799927000735E-2</v>
      </c>
      <c r="O408" s="104"/>
      <c r="P408" s="44"/>
      <c r="Q408" s="42"/>
      <c r="R408" s="42"/>
      <c r="S408" s="104"/>
      <c r="T408" s="44"/>
      <c r="U408" s="42"/>
      <c r="V408" s="42"/>
      <c r="W408" s="104"/>
      <c r="X408" s="44"/>
      <c r="Y408" s="42"/>
      <c r="Z408" s="42"/>
      <c r="AA408" s="104"/>
      <c r="AB408" s="44"/>
      <c r="AC408" s="42"/>
      <c r="AD408" s="42"/>
      <c r="AE408" s="42"/>
      <c r="AF408" s="42"/>
      <c r="AG408" s="42"/>
      <c r="AH408" s="42"/>
      <c r="AI408" s="42"/>
    </row>
    <row r="409" spans="11:35" ht="14.4">
      <c r="K409" s="102">
        <v>44796</v>
      </c>
      <c r="L409" s="103">
        <v>15090.5</v>
      </c>
      <c r="M409" s="100">
        <f t="shared" si="25"/>
        <v>5.9159764694118877E-3</v>
      </c>
      <c r="O409" s="104"/>
      <c r="P409" s="44"/>
      <c r="Q409" s="42"/>
      <c r="R409" s="42"/>
      <c r="S409" s="104"/>
      <c r="T409" s="44"/>
      <c r="U409" s="42"/>
      <c r="V409" s="42"/>
      <c r="W409" s="104"/>
      <c r="X409" s="44"/>
      <c r="Y409" s="42"/>
      <c r="Z409" s="42"/>
      <c r="AA409" s="104"/>
      <c r="AB409" s="44"/>
      <c r="AC409" s="42"/>
      <c r="AD409" s="42"/>
      <c r="AE409" s="42"/>
      <c r="AF409" s="42"/>
      <c r="AG409" s="42"/>
      <c r="AH409" s="42"/>
      <c r="AI409" s="42"/>
    </row>
    <row r="410" spans="11:35" ht="14.4">
      <c r="K410" s="102">
        <v>44797</v>
      </c>
      <c r="L410" s="103">
        <v>15140.40039063</v>
      </c>
      <c r="M410" s="100">
        <f t="shared" si="25"/>
        <v>3.3067420317418605E-3</v>
      </c>
      <c r="O410" s="104"/>
      <c r="P410" s="44"/>
      <c r="Q410" s="42"/>
      <c r="R410" s="42"/>
      <c r="S410" s="104"/>
      <c r="T410" s="44"/>
      <c r="U410" s="42"/>
      <c r="V410" s="42"/>
      <c r="W410" s="104"/>
      <c r="X410" s="44"/>
      <c r="Y410" s="42"/>
      <c r="Z410" s="42"/>
      <c r="AA410" s="104"/>
      <c r="AB410" s="44"/>
      <c r="AC410" s="42"/>
      <c r="AD410" s="42"/>
      <c r="AE410" s="42"/>
      <c r="AF410" s="42"/>
      <c r="AG410" s="42"/>
      <c r="AH410" s="42"/>
      <c r="AI410" s="42"/>
    </row>
    <row r="411" spans="11:35" ht="14.4">
      <c r="K411" s="102">
        <v>44798</v>
      </c>
      <c r="L411" s="103">
        <v>15100.65039063</v>
      </c>
      <c r="M411" s="100">
        <f t="shared" si="25"/>
        <v>-2.6254259447854311E-3</v>
      </c>
      <c r="O411" s="104"/>
      <c r="P411" s="44"/>
      <c r="Q411" s="42"/>
      <c r="R411" s="42"/>
      <c r="S411" s="104"/>
      <c r="T411" s="44"/>
      <c r="U411" s="42"/>
      <c r="V411" s="42"/>
      <c r="W411" s="104"/>
      <c r="X411" s="44"/>
      <c r="Y411" s="42"/>
      <c r="Z411" s="42"/>
      <c r="AA411" s="104"/>
      <c r="AB411" s="44"/>
      <c r="AC411" s="42"/>
      <c r="AD411" s="42"/>
      <c r="AE411" s="42"/>
      <c r="AF411" s="42"/>
      <c r="AG411" s="42"/>
      <c r="AH411" s="42"/>
      <c r="AI411" s="42"/>
    </row>
    <row r="412" spans="11:35" ht="14.4">
      <c r="K412" s="102">
        <v>44799</v>
      </c>
      <c r="L412" s="103">
        <v>15147.549804689999</v>
      </c>
      <c r="M412" s="100">
        <f t="shared" si="25"/>
        <v>3.1057876877342849E-3</v>
      </c>
      <c r="O412" s="104"/>
      <c r="P412" s="44"/>
      <c r="Q412" s="42"/>
      <c r="R412" s="42"/>
      <c r="S412" s="104"/>
      <c r="T412" s="44"/>
      <c r="U412" s="42"/>
      <c r="V412" s="42"/>
      <c r="W412" s="104"/>
      <c r="X412" s="44"/>
      <c r="Y412" s="42"/>
      <c r="Z412" s="42"/>
      <c r="AA412" s="104"/>
      <c r="AB412" s="44"/>
      <c r="AC412" s="42"/>
      <c r="AD412" s="42"/>
      <c r="AE412" s="42"/>
      <c r="AF412" s="42"/>
      <c r="AG412" s="42"/>
      <c r="AH412" s="42"/>
      <c r="AI412" s="42"/>
    </row>
    <row r="413" spans="11:35" ht="14.4">
      <c r="K413" s="102">
        <v>44802</v>
      </c>
      <c r="L413" s="103">
        <v>14972.75</v>
      </c>
      <c r="M413" s="100">
        <f t="shared" si="25"/>
        <v>-1.1539807225844356E-2</v>
      </c>
      <c r="O413" s="104"/>
      <c r="P413" s="44"/>
      <c r="Q413" s="42"/>
      <c r="R413" s="42"/>
      <c r="S413" s="104"/>
      <c r="T413" s="44"/>
      <c r="U413" s="42"/>
      <c r="V413" s="42"/>
      <c r="W413" s="104"/>
      <c r="X413" s="44"/>
      <c r="Y413" s="42"/>
      <c r="Z413" s="42"/>
      <c r="AA413" s="104"/>
      <c r="AB413" s="44"/>
      <c r="AC413" s="42"/>
      <c r="AD413" s="42"/>
      <c r="AE413" s="42"/>
      <c r="AF413" s="42"/>
      <c r="AG413" s="42"/>
      <c r="AH413" s="42"/>
      <c r="AI413" s="42"/>
    </row>
    <row r="414" spans="11:35" ht="14.4">
      <c r="K414" s="102">
        <v>44803</v>
      </c>
      <c r="L414" s="103">
        <v>15325.049804689999</v>
      </c>
      <c r="M414" s="100">
        <f t="shared" si="25"/>
        <v>2.3529398720341987E-2</v>
      </c>
      <c r="O414" s="104"/>
      <c r="P414" s="44"/>
      <c r="Q414" s="42"/>
      <c r="R414" s="42"/>
      <c r="S414" s="104"/>
      <c r="T414" s="44"/>
      <c r="U414" s="42"/>
      <c r="V414" s="42"/>
      <c r="W414" s="104"/>
      <c r="X414" s="44"/>
      <c r="Y414" s="42"/>
      <c r="Z414" s="42"/>
      <c r="AA414" s="104"/>
      <c r="AB414" s="44"/>
      <c r="AC414" s="42"/>
      <c r="AD414" s="42"/>
      <c r="AE414" s="42"/>
      <c r="AF414" s="42"/>
      <c r="AG414" s="42"/>
      <c r="AH414" s="42"/>
      <c r="AI414" s="42"/>
    </row>
    <row r="415" spans="11:35" ht="14.4">
      <c r="K415" s="102">
        <v>44805</v>
      </c>
      <c r="L415" s="103">
        <v>15211.200195310001</v>
      </c>
      <c r="M415" s="100">
        <f t="shared" si="25"/>
        <v>-7.4289878878668336E-3</v>
      </c>
      <c r="O415" s="104"/>
      <c r="P415" s="44"/>
      <c r="Q415" s="42"/>
      <c r="R415" s="42"/>
      <c r="S415" s="104"/>
      <c r="T415" s="44"/>
      <c r="U415" s="42"/>
      <c r="V415" s="42"/>
      <c r="W415" s="104"/>
      <c r="X415" s="44"/>
      <c r="Y415" s="42"/>
      <c r="Z415" s="42"/>
      <c r="AA415" s="104"/>
      <c r="AB415" s="44"/>
      <c r="AC415" s="42"/>
      <c r="AD415" s="42"/>
      <c r="AE415" s="42"/>
      <c r="AF415" s="42"/>
      <c r="AG415" s="42"/>
      <c r="AH415" s="42"/>
      <c r="AI415" s="42"/>
    </row>
    <row r="416" spans="11:35" ht="14.4">
      <c r="K416" s="102">
        <v>44806</v>
      </c>
      <c r="L416" s="103">
        <v>15201.59960938</v>
      </c>
      <c r="M416" s="100">
        <f t="shared" si="25"/>
        <v>-6.3115242760136692E-4</v>
      </c>
      <c r="O416" s="104"/>
      <c r="P416" s="44"/>
      <c r="Q416" s="42"/>
      <c r="R416" s="42"/>
      <c r="S416" s="104"/>
      <c r="T416" s="44"/>
      <c r="U416" s="42"/>
      <c r="V416" s="42"/>
      <c r="W416" s="104"/>
      <c r="X416" s="44"/>
      <c r="Y416" s="42"/>
      <c r="Z416" s="42"/>
      <c r="AA416" s="104"/>
      <c r="AB416" s="44"/>
      <c r="AC416" s="42"/>
      <c r="AD416" s="42"/>
      <c r="AE416" s="42"/>
      <c r="AF416" s="42"/>
      <c r="AG416" s="42"/>
      <c r="AH416" s="42"/>
      <c r="AI416" s="42"/>
    </row>
    <row r="417" spans="11:35" ht="14.4">
      <c r="K417" s="102">
        <v>44809</v>
      </c>
      <c r="L417" s="103">
        <v>15294.40039063</v>
      </c>
      <c r="M417" s="100">
        <f t="shared" si="25"/>
        <v>6.1046721157382855E-3</v>
      </c>
      <c r="O417" s="104"/>
      <c r="P417" s="44"/>
      <c r="Q417" s="42"/>
      <c r="R417" s="42"/>
      <c r="S417" s="104"/>
      <c r="T417" s="44"/>
      <c r="U417" s="42"/>
      <c r="V417" s="42"/>
      <c r="W417" s="104"/>
      <c r="X417" s="44"/>
      <c r="Y417" s="42"/>
      <c r="Z417" s="42"/>
      <c r="AA417" s="104"/>
      <c r="AB417" s="44"/>
      <c r="AC417" s="42"/>
      <c r="AD417" s="42"/>
      <c r="AE417" s="42"/>
      <c r="AF417" s="42"/>
      <c r="AG417" s="42"/>
      <c r="AH417" s="42"/>
      <c r="AI417" s="42"/>
    </row>
    <row r="418" spans="11:35" ht="14.4">
      <c r="K418" s="102">
        <v>44810</v>
      </c>
      <c r="L418" s="103">
        <v>15313.049804689999</v>
      </c>
      <c r="M418" s="100">
        <f t="shared" si="25"/>
        <v>1.219362223014997E-3</v>
      </c>
      <c r="O418" s="104"/>
      <c r="P418" s="44"/>
      <c r="Q418" s="42"/>
      <c r="R418" s="42"/>
      <c r="S418" s="104"/>
      <c r="T418" s="44"/>
      <c r="U418" s="42"/>
      <c r="V418" s="42"/>
      <c r="W418" s="104"/>
      <c r="X418" s="44"/>
      <c r="Y418" s="42"/>
      <c r="Z418" s="42"/>
      <c r="AA418" s="104"/>
      <c r="AB418" s="44"/>
      <c r="AC418" s="42"/>
      <c r="AD418" s="42"/>
      <c r="AE418" s="42"/>
      <c r="AF418" s="42"/>
      <c r="AG418" s="42"/>
      <c r="AH418" s="42"/>
      <c r="AI418" s="42"/>
    </row>
    <row r="419" spans="11:35" ht="14.4">
      <c r="K419" s="102">
        <v>44811</v>
      </c>
      <c r="L419" s="103">
        <v>15319.40039063</v>
      </c>
      <c r="M419" s="100">
        <f t="shared" si="25"/>
        <v>4.1471725234365486E-4</v>
      </c>
      <c r="O419" s="104"/>
      <c r="P419" s="44"/>
      <c r="Q419" s="42"/>
      <c r="R419" s="42"/>
      <c r="S419" s="104"/>
      <c r="T419" s="44"/>
      <c r="U419" s="42"/>
      <c r="V419" s="42"/>
      <c r="W419" s="104"/>
      <c r="X419" s="44"/>
      <c r="Y419" s="42"/>
      <c r="Z419" s="42"/>
      <c r="AA419" s="104"/>
      <c r="AB419" s="44"/>
      <c r="AC419" s="42"/>
      <c r="AD419" s="42"/>
      <c r="AE419" s="42"/>
      <c r="AF419" s="42"/>
      <c r="AG419" s="42"/>
      <c r="AH419" s="42"/>
      <c r="AI419" s="42"/>
    </row>
    <row r="420" spans="11:35" ht="14.4">
      <c r="K420" s="102">
        <v>44812</v>
      </c>
      <c r="L420" s="103">
        <v>15440.700195310001</v>
      </c>
      <c r="M420" s="100">
        <f t="shared" si="25"/>
        <v>7.9180517244128445E-3</v>
      </c>
      <c r="O420" s="104"/>
      <c r="P420" s="44"/>
      <c r="Q420" s="42"/>
      <c r="R420" s="42"/>
      <c r="S420" s="104"/>
      <c r="T420" s="44"/>
      <c r="U420" s="42"/>
      <c r="V420" s="42"/>
      <c r="W420" s="104"/>
      <c r="X420" s="44"/>
      <c r="Y420" s="42"/>
      <c r="Z420" s="42"/>
      <c r="AA420" s="104"/>
      <c r="AB420" s="44"/>
      <c r="AC420" s="42"/>
      <c r="AD420" s="42"/>
      <c r="AE420" s="42"/>
      <c r="AF420" s="42"/>
      <c r="AG420" s="42"/>
      <c r="AH420" s="42"/>
      <c r="AI420" s="42"/>
    </row>
    <row r="421" spans="11:35" ht="14.4">
      <c r="K421" s="102">
        <v>44813</v>
      </c>
      <c r="L421" s="103">
        <v>15467.40039063</v>
      </c>
      <c r="M421" s="100">
        <f t="shared" ref="M421:M436" si="26">L421/L420-1</f>
        <v>1.7292088430103103E-3</v>
      </c>
      <c r="O421" s="104"/>
      <c r="P421" s="44"/>
      <c r="Q421" s="42"/>
      <c r="R421" s="42"/>
      <c r="S421" s="104"/>
      <c r="T421" s="44"/>
      <c r="U421" s="42"/>
      <c r="V421" s="42"/>
      <c r="W421" s="104"/>
      <c r="X421" s="44"/>
      <c r="Y421" s="42"/>
      <c r="Z421" s="42"/>
      <c r="AA421" s="104"/>
      <c r="AB421" s="44"/>
      <c r="AC421" s="42"/>
      <c r="AD421" s="42"/>
      <c r="AE421" s="42"/>
      <c r="AF421" s="42"/>
      <c r="AG421" s="42"/>
      <c r="AH421" s="42"/>
      <c r="AI421" s="42"/>
    </row>
    <row r="422" spans="11:35" ht="14.4">
      <c r="K422" s="102">
        <v>44816</v>
      </c>
      <c r="L422" s="103">
        <v>15577.40039063</v>
      </c>
      <c r="M422" s="100">
        <f t="shared" si="26"/>
        <v>7.1117315917312851E-3</v>
      </c>
      <c r="O422" s="104"/>
      <c r="P422" s="44"/>
      <c r="Q422" s="42"/>
      <c r="R422" s="42"/>
      <c r="S422" s="104"/>
      <c r="T422" s="44"/>
      <c r="U422" s="42"/>
      <c r="V422" s="42"/>
      <c r="W422" s="104"/>
      <c r="X422" s="44"/>
      <c r="Y422" s="42"/>
      <c r="Z422" s="42"/>
      <c r="AA422" s="104"/>
      <c r="AB422" s="44"/>
      <c r="AC422" s="42"/>
      <c r="AD422" s="42"/>
      <c r="AE422" s="42"/>
      <c r="AF422" s="42"/>
      <c r="AG422" s="42"/>
      <c r="AH422" s="42"/>
      <c r="AI422" s="42"/>
    </row>
    <row r="423" spans="11:35" ht="14.4">
      <c r="K423" s="102">
        <v>44817</v>
      </c>
      <c r="L423" s="103">
        <v>15669.84960938</v>
      </c>
      <c r="M423" s="100">
        <f t="shared" si="26"/>
        <v>5.934829716876866E-3</v>
      </c>
      <c r="O423" s="104"/>
      <c r="P423" s="44"/>
      <c r="Q423" s="42"/>
      <c r="R423" s="42"/>
      <c r="S423" s="104"/>
      <c r="T423" s="44"/>
      <c r="U423" s="42"/>
      <c r="V423" s="42"/>
      <c r="W423" s="104"/>
      <c r="X423" s="44"/>
      <c r="Y423" s="42"/>
      <c r="Z423" s="42"/>
      <c r="AA423" s="104"/>
      <c r="AB423" s="44"/>
      <c r="AC423" s="42"/>
      <c r="AD423" s="42"/>
      <c r="AE423" s="42"/>
      <c r="AF423" s="42"/>
      <c r="AG423" s="42"/>
      <c r="AH423" s="42"/>
      <c r="AI423" s="42"/>
    </row>
    <row r="424" spans="11:35" ht="14.4">
      <c r="K424" s="102">
        <v>44818</v>
      </c>
      <c r="L424" s="103">
        <v>15630.700195310001</v>
      </c>
      <c r="M424" s="100">
        <f t="shared" si="26"/>
        <v>-2.4983911808933446E-3</v>
      </c>
      <c r="O424" s="104"/>
      <c r="P424" s="44"/>
      <c r="Q424" s="42"/>
      <c r="R424" s="42"/>
      <c r="S424" s="104"/>
      <c r="T424" s="44"/>
      <c r="U424" s="42"/>
      <c r="V424" s="42"/>
      <c r="W424" s="104"/>
      <c r="X424" s="44"/>
      <c r="Y424" s="42"/>
      <c r="Z424" s="42"/>
      <c r="AA424" s="104"/>
      <c r="AB424" s="44"/>
      <c r="AC424" s="42"/>
      <c r="AD424" s="42"/>
      <c r="AE424" s="42"/>
      <c r="AF424" s="42"/>
      <c r="AG424" s="42"/>
      <c r="AH424" s="42"/>
      <c r="AI424" s="42"/>
    </row>
    <row r="425" spans="11:35" ht="14.4">
      <c r="K425" s="102">
        <v>44819</v>
      </c>
      <c r="L425" s="103">
        <v>15580.34960938</v>
      </c>
      <c r="M425" s="100">
        <f t="shared" si="26"/>
        <v>-3.221262342752107E-3</v>
      </c>
      <c r="O425" s="104"/>
      <c r="P425" s="44"/>
      <c r="Q425" s="42"/>
      <c r="R425" s="42"/>
      <c r="S425" s="104"/>
      <c r="T425" s="44"/>
      <c r="U425" s="42"/>
      <c r="V425" s="42"/>
      <c r="W425" s="104"/>
      <c r="X425" s="44"/>
      <c r="Y425" s="42"/>
      <c r="Z425" s="42"/>
      <c r="AA425" s="104"/>
      <c r="AB425" s="44"/>
      <c r="AC425" s="42"/>
      <c r="AD425" s="42"/>
      <c r="AE425" s="42"/>
      <c r="AF425" s="42"/>
      <c r="AG425" s="42"/>
      <c r="AH425" s="42"/>
      <c r="AI425" s="42"/>
    </row>
    <row r="426" spans="11:35" ht="14.4">
      <c r="K426" s="102">
        <v>44820</v>
      </c>
      <c r="L426" s="103">
        <v>15243.950195310001</v>
      </c>
      <c r="M426" s="100">
        <f t="shared" si="26"/>
        <v>-2.1591262231206554E-2</v>
      </c>
      <c r="O426" s="104"/>
      <c r="P426" s="44"/>
      <c r="Q426" s="42"/>
      <c r="R426" s="42"/>
      <c r="S426" s="104"/>
      <c r="T426" s="44"/>
      <c r="U426" s="42"/>
      <c r="V426" s="42"/>
      <c r="W426" s="104"/>
      <c r="X426" s="44"/>
      <c r="Y426" s="42"/>
      <c r="Z426" s="42"/>
      <c r="AA426" s="104"/>
      <c r="AB426" s="44"/>
      <c r="AC426" s="42"/>
      <c r="AD426" s="42"/>
      <c r="AE426" s="42"/>
      <c r="AF426" s="42"/>
      <c r="AG426" s="42"/>
      <c r="AH426" s="42"/>
      <c r="AI426" s="42"/>
    </row>
    <row r="427" spans="11:35" ht="14.4">
      <c r="K427" s="102">
        <v>44823</v>
      </c>
      <c r="L427" s="103">
        <v>15293.549804689999</v>
      </c>
      <c r="M427" s="100">
        <f t="shared" si="26"/>
        <v>3.2537241820207452E-3</v>
      </c>
      <c r="O427" s="104"/>
      <c r="P427" s="44"/>
      <c r="Q427" s="42"/>
      <c r="R427" s="42"/>
      <c r="S427" s="104"/>
      <c r="T427" s="44"/>
      <c r="U427" s="42"/>
      <c r="V427" s="42"/>
      <c r="W427" s="104"/>
      <c r="X427" s="44"/>
      <c r="Y427" s="42"/>
      <c r="Z427" s="42"/>
      <c r="AA427" s="104"/>
      <c r="AB427" s="44"/>
      <c r="AC427" s="42"/>
      <c r="AD427" s="42"/>
      <c r="AE427" s="42"/>
      <c r="AF427" s="42"/>
      <c r="AG427" s="42"/>
      <c r="AH427" s="42"/>
      <c r="AI427" s="42"/>
    </row>
    <row r="428" spans="11:35" ht="14.4">
      <c r="K428" s="102">
        <v>44824</v>
      </c>
      <c r="L428" s="103">
        <v>15470.34960938</v>
      </c>
      <c r="M428" s="100">
        <f t="shared" si="26"/>
        <v>1.1560416446663169E-2</v>
      </c>
      <c r="O428" s="104"/>
      <c r="P428" s="44"/>
      <c r="Q428" s="42"/>
      <c r="R428" s="42"/>
      <c r="S428" s="104"/>
      <c r="T428" s="44"/>
      <c r="U428" s="42"/>
      <c r="V428" s="42"/>
      <c r="W428" s="104"/>
      <c r="X428" s="44"/>
      <c r="Y428" s="42"/>
      <c r="Z428" s="42"/>
      <c r="AA428" s="104"/>
      <c r="AB428" s="44"/>
      <c r="AC428" s="42"/>
      <c r="AD428" s="42"/>
      <c r="AE428" s="42"/>
      <c r="AF428" s="42"/>
      <c r="AG428" s="42"/>
      <c r="AH428" s="42"/>
      <c r="AI428" s="42"/>
    </row>
    <row r="429" spans="11:35" ht="14.4">
      <c r="K429" s="102">
        <v>44825</v>
      </c>
      <c r="L429" s="103">
        <v>15361.25</v>
      </c>
      <c r="M429" s="100">
        <f t="shared" si="26"/>
        <v>-7.0521747817419156E-3</v>
      </c>
      <c r="O429" s="104"/>
      <c r="P429" s="44"/>
      <c r="Q429" s="42"/>
      <c r="R429" s="42"/>
      <c r="S429" s="104"/>
      <c r="T429" s="44"/>
      <c r="U429" s="42"/>
      <c r="V429" s="42"/>
      <c r="W429" s="104"/>
      <c r="X429" s="44"/>
      <c r="Y429" s="42"/>
      <c r="Z429" s="42"/>
      <c r="AA429" s="104"/>
      <c r="AB429" s="44"/>
      <c r="AC429" s="42"/>
      <c r="AD429" s="42"/>
      <c r="AE429" s="42"/>
      <c r="AF429" s="42"/>
      <c r="AG429" s="42"/>
      <c r="AH429" s="42"/>
      <c r="AI429" s="42"/>
    </row>
    <row r="430" spans="11:35" ht="14.4">
      <c r="K430" s="102">
        <v>44826</v>
      </c>
      <c r="L430" s="103">
        <v>15335.299804689999</v>
      </c>
      <c r="M430" s="100">
        <f t="shared" si="26"/>
        <v>-1.6893283626007172E-3</v>
      </c>
      <c r="O430" s="104"/>
      <c r="P430" s="44"/>
      <c r="Q430" s="42"/>
      <c r="R430" s="42"/>
      <c r="S430" s="104"/>
      <c r="T430" s="44"/>
      <c r="U430" s="42"/>
      <c r="V430" s="42"/>
      <c r="W430" s="104"/>
      <c r="X430" s="44"/>
      <c r="Y430" s="42"/>
      <c r="Z430" s="42"/>
      <c r="AA430" s="104"/>
      <c r="AB430" s="44"/>
      <c r="AC430" s="42"/>
      <c r="AD430" s="42"/>
      <c r="AE430" s="42"/>
      <c r="AF430" s="42"/>
      <c r="AG430" s="42"/>
      <c r="AH430" s="42"/>
      <c r="AI430" s="42"/>
    </row>
    <row r="431" spans="11:35" ht="14.4">
      <c r="K431" s="102">
        <v>44827</v>
      </c>
      <c r="L431" s="103">
        <v>15057.65039063</v>
      </c>
      <c r="M431" s="100">
        <f t="shared" si="26"/>
        <v>-1.8105248517872763E-2</v>
      </c>
      <c r="O431" s="104"/>
      <c r="P431" s="44"/>
      <c r="Q431" s="42"/>
      <c r="R431" s="42"/>
      <c r="S431" s="104"/>
      <c r="T431" s="44"/>
      <c r="U431" s="42"/>
      <c r="V431" s="42"/>
      <c r="W431" s="104"/>
      <c r="X431" s="44"/>
      <c r="Y431" s="42"/>
      <c r="Z431" s="42"/>
      <c r="AA431" s="104"/>
      <c r="AB431" s="44"/>
      <c r="AC431" s="42"/>
      <c r="AD431" s="42"/>
      <c r="AE431" s="42"/>
      <c r="AF431" s="42"/>
      <c r="AG431" s="42"/>
      <c r="AH431" s="42"/>
      <c r="AI431" s="42"/>
    </row>
    <row r="432" spans="11:35" ht="14.4">
      <c r="K432" s="102">
        <v>44830</v>
      </c>
      <c r="L432" s="103">
        <v>14725.700195310001</v>
      </c>
      <c r="M432" s="100">
        <f t="shared" si="26"/>
        <v>-2.2045285068284182E-2</v>
      </c>
      <c r="O432" s="104"/>
      <c r="P432" s="44"/>
      <c r="Q432" s="42"/>
      <c r="R432" s="42"/>
      <c r="S432" s="104"/>
      <c r="T432" s="44"/>
      <c r="U432" s="42"/>
      <c r="V432" s="42"/>
      <c r="W432" s="104"/>
      <c r="X432" s="44"/>
      <c r="Y432" s="42"/>
      <c r="Z432" s="42"/>
      <c r="AA432" s="104"/>
      <c r="AB432" s="44"/>
      <c r="AC432" s="42"/>
      <c r="AD432" s="42"/>
      <c r="AE432" s="42"/>
      <c r="AF432" s="42"/>
      <c r="AG432" s="42"/>
      <c r="AH432" s="42"/>
      <c r="AI432" s="42"/>
    </row>
    <row r="433" spans="11:35" ht="14.4">
      <c r="K433" s="102">
        <v>44831</v>
      </c>
      <c r="L433" s="103">
        <v>14727.299804689999</v>
      </c>
      <c r="M433" s="100">
        <f t="shared" si="26"/>
        <v>1.0862705058389821E-4</v>
      </c>
      <c r="O433" s="104"/>
      <c r="P433" s="44"/>
      <c r="Q433" s="42"/>
      <c r="R433" s="42"/>
      <c r="S433" s="104"/>
      <c r="T433" s="44"/>
      <c r="U433" s="42"/>
      <c r="V433" s="42"/>
      <c r="W433" s="104"/>
      <c r="X433" s="44"/>
      <c r="Y433" s="42"/>
      <c r="Z433" s="42"/>
      <c r="AA433" s="104"/>
      <c r="AB433" s="44"/>
      <c r="AC433" s="42"/>
      <c r="AD433" s="42"/>
      <c r="AE433" s="42"/>
      <c r="AF433" s="42"/>
      <c r="AG433" s="42"/>
      <c r="AH433" s="42"/>
      <c r="AI433" s="42"/>
    </row>
    <row r="434" spans="11:35" ht="14.4">
      <c r="K434" s="102">
        <v>44832</v>
      </c>
      <c r="L434" s="103">
        <v>14620.59960938</v>
      </c>
      <c r="M434" s="100">
        <f t="shared" si="26"/>
        <v>-7.2450616694866854E-3</v>
      </c>
      <c r="O434" s="104"/>
      <c r="P434" s="44"/>
      <c r="Q434" s="42"/>
      <c r="R434" s="42"/>
      <c r="S434" s="104"/>
      <c r="T434" s="44"/>
      <c r="U434" s="42"/>
      <c r="V434" s="42"/>
      <c r="W434" s="104"/>
      <c r="X434" s="44"/>
      <c r="Y434" s="42"/>
      <c r="Z434" s="42"/>
      <c r="AA434" s="104"/>
      <c r="AB434" s="44"/>
      <c r="AC434" s="42"/>
      <c r="AD434" s="42"/>
      <c r="AE434" s="42"/>
      <c r="AF434" s="42"/>
      <c r="AG434" s="42"/>
      <c r="AH434" s="42"/>
      <c r="AI434" s="42"/>
    </row>
    <row r="435" spans="11:35" ht="14.4">
      <c r="K435" s="102">
        <v>44833</v>
      </c>
      <c r="L435" s="103">
        <v>14602.5</v>
      </c>
      <c r="M435" s="100">
        <f t="shared" si="26"/>
        <v>-1.2379526054723256E-3</v>
      </c>
      <c r="O435" s="104"/>
      <c r="P435" s="44"/>
      <c r="Q435" s="42"/>
      <c r="R435" s="42"/>
      <c r="S435" s="104"/>
      <c r="T435" s="44"/>
      <c r="U435" s="42"/>
      <c r="V435" s="42"/>
      <c r="W435" s="104"/>
      <c r="X435" s="44"/>
      <c r="Y435" s="42"/>
      <c r="Z435" s="42"/>
      <c r="AA435" s="104"/>
      <c r="AB435" s="44"/>
      <c r="AC435" s="42"/>
      <c r="AD435" s="42"/>
      <c r="AE435" s="42"/>
      <c r="AF435" s="42"/>
      <c r="AG435" s="42"/>
      <c r="AH435" s="42"/>
      <c r="AI435" s="42"/>
    </row>
    <row r="436" spans="11:35" ht="14.4">
      <c r="K436" s="102">
        <v>44834</v>
      </c>
      <c r="L436" s="103">
        <v>14829.34960938</v>
      </c>
      <c r="M436" s="100">
        <f t="shared" si="26"/>
        <v>1.553498437801748E-2</v>
      </c>
      <c r="O436" s="104"/>
      <c r="P436" s="44"/>
      <c r="Q436" s="42"/>
      <c r="R436" s="42"/>
      <c r="S436" s="104"/>
      <c r="T436" s="44"/>
      <c r="U436" s="42"/>
      <c r="V436" s="42"/>
      <c r="W436" s="104"/>
      <c r="X436" s="44"/>
      <c r="Y436" s="42"/>
      <c r="Z436" s="42"/>
      <c r="AA436" s="104"/>
      <c r="AB436" s="44"/>
      <c r="AC436" s="42"/>
      <c r="AD436" s="42"/>
      <c r="AE436" s="42"/>
      <c r="AF436" s="42"/>
      <c r="AG436" s="42"/>
      <c r="AH436" s="42"/>
      <c r="AI436" s="42"/>
    </row>
    <row r="437" spans="11:35" ht="14.4">
      <c r="K437" s="102">
        <v>44837</v>
      </c>
      <c r="L437" s="103">
        <v>14638.5</v>
      </c>
      <c r="M437" s="100">
        <f t="shared" ref="M437:M452" si="27">L437/L436-1</f>
        <v>-1.2869722166323649E-2</v>
      </c>
      <c r="O437" s="104"/>
      <c r="P437" s="44"/>
      <c r="Q437" s="42"/>
      <c r="R437" s="42"/>
      <c r="S437" s="104"/>
      <c r="T437" s="44"/>
      <c r="U437" s="42"/>
      <c r="V437" s="42"/>
      <c r="W437" s="104"/>
      <c r="X437" s="44"/>
      <c r="Y437" s="42"/>
      <c r="Z437" s="42"/>
      <c r="AA437" s="104"/>
      <c r="AB437" s="44"/>
      <c r="AC437" s="42"/>
      <c r="AD437" s="42"/>
      <c r="AE437" s="42"/>
      <c r="AF437" s="42"/>
      <c r="AG437" s="42"/>
      <c r="AH437" s="42"/>
      <c r="AI437" s="42"/>
    </row>
    <row r="438" spans="11:35" ht="14.4">
      <c r="K438" s="102">
        <v>44838</v>
      </c>
      <c r="L438" s="103">
        <v>14965.799804689999</v>
      </c>
      <c r="M438" s="100">
        <f t="shared" si="27"/>
        <v>2.2358834900433777E-2</v>
      </c>
      <c r="O438" s="104"/>
      <c r="P438" s="44"/>
      <c r="Q438" s="42"/>
      <c r="R438" s="42"/>
      <c r="S438" s="104"/>
      <c r="T438" s="44"/>
      <c r="U438" s="42"/>
      <c r="V438" s="42"/>
      <c r="W438" s="104"/>
      <c r="X438" s="44"/>
      <c r="Y438" s="42"/>
      <c r="Z438" s="42"/>
      <c r="AA438" s="104"/>
      <c r="AB438" s="44"/>
      <c r="AC438" s="42"/>
      <c r="AD438" s="42"/>
      <c r="AE438" s="42"/>
      <c r="AF438" s="42"/>
      <c r="AG438" s="42"/>
      <c r="AH438" s="42"/>
      <c r="AI438" s="42"/>
    </row>
    <row r="439" spans="11:35" ht="14.4">
      <c r="K439" s="102">
        <v>44840</v>
      </c>
      <c r="L439" s="103">
        <v>15053.049804689999</v>
      </c>
      <c r="M439" s="100">
        <f t="shared" si="27"/>
        <v>5.8299590492087994E-3</v>
      </c>
      <c r="O439" s="104"/>
      <c r="P439" s="44"/>
      <c r="Q439" s="42"/>
      <c r="R439" s="42"/>
      <c r="S439" s="104"/>
      <c r="T439" s="44"/>
      <c r="U439" s="42"/>
      <c r="V439" s="42"/>
      <c r="W439" s="104"/>
      <c r="X439" s="44"/>
      <c r="Y439" s="42"/>
      <c r="Z439" s="42"/>
      <c r="AA439" s="104"/>
      <c r="AB439" s="44"/>
      <c r="AC439" s="42"/>
      <c r="AD439" s="42"/>
      <c r="AE439" s="42"/>
      <c r="AF439" s="42"/>
      <c r="AG439" s="42"/>
      <c r="AH439" s="42"/>
      <c r="AI439" s="42"/>
    </row>
    <row r="440" spans="11:35" ht="14.4">
      <c r="K440" s="102">
        <v>44841</v>
      </c>
      <c r="L440" s="103">
        <v>15036.700195310001</v>
      </c>
      <c r="M440" s="100">
        <f t="shared" si="27"/>
        <v>-1.0861326835512886E-3</v>
      </c>
      <c r="O440" s="104"/>
      <c r="P440" s="44"/>
      <c r="Q440" s="42"/>
      <c r="R440" s="42"/>
      <c r="S440" s="104"/>
      <c r="T440" s="44"/>
      <c r="U440" s="42"/>
      <c r="V440" s="42"/>
      <c r="W440" s="104"/>
      <c r="X440" s="44"/>
      <c r="Y440" s="42"/>
      <c r="Z440" s="42"/>
      <c r="AA440" s="104"/>
      <c r="AB440" s="44"/>
      <c r="AC440" s="42"/>
      <c r="AD440" s="42"/>
      <c r="AE440" s="42"/>
      <c r="AF440" s="42"/>
      <c r="AG440" s="42"/>
      <c r="AH440" s="42"/>
      <c r="AI440" s="42"/>
    </row>
    <row r="441" spans="11:35" ht="14.4">
      <c r="K441" s="102">
        <v>44844</v>
      </c>
      <c r="L441" s="103">
        <v>14951.65039063</v>
      </c>
      <c r="M441" s="100">
        <f t="shared" si="27"/>
        <v>-5.6561481957675408E-3</v>
      </c>
      <c r="O441" s="104"/>
      <c r="P441" s="44"/>
      <c r="Q441" s="42"/>
      <c r="R441" s="42"/>
      <c r="S441" s="104"/>
      <c r="T441" s="44"/>
      <c r="U441" s="42"/>
      <c r="V441" s="42"/>
      <c r="W441" s="104"/>
      <c r="X441" s="44"/>
      <c r="Y441" s="42"/>
      <c r="Z441" s="42"/>
      <c r="AA441" s="104"/>
      <c r="AB441" s="44"/>
      <c r="AC441" s="42"/>
      <c r="AD441" s="42"/>
      <c r="AE441" s="42"/>
      <c r="AF441" s="42"/>
      <c r="AG441" s="42"/>
      <c r="AH441" s="42"/>
      <c r="AI441" s="42"/>
    </row>
    <row r="442" spans="11:35" ht="14.4">
      <c r="K442" s="102">
        <v>44845</v>
      </c>
      <c r="L442" s="103">
        <v>14721.90039063</v>
      </c>
      <c r="M442" s="100">
        <f t="shared" si="27"/>
        <v>-1.5366196640337559E-2</v>
      </c>
      <c r="O442" s="104"/>
      <c r="P442" s="44"/>
      <c r="Q442" s="42"/>
      <c r="R442" s="42"/>
      <c r="S442" s="104"/>
      <c r="T442" s="44"/>
      <c r="U442" s="42"/>
      <c r="V442" s="42"/>
      <c r="W442" s="104"/>
      <c r="X442" s="44"/>
      <c r="Y442" s="42"/>
      <c r="Z442" s="42"/>
      <c r="AA442" s="104"/>
      <c r="AB442" s="44"/>
      <c r="AC442" s="42"/>
      <c r="AD442" s="42"/>
      <c r="AE442" s="42"/>
      <c r="AF442" s="42"/>
      <c r="AG442" s="42"/>
      <c r="AH442" s="42"/>
      <c r="AI442" s="42"/>
    </row>
    <row r="443" spans="11:35" ht="14.4">
      <c r="K443" s="102">
        <v>44846</v>
      </c>
      <c r="L443" s="103">
        <v>14829.950195310001</v>
      </c>
      <c r="M443" s="100">
        <f t="shared" si="27"/>
        <v>7.3393924570206437E-3</v>
      </c>
      <c r="O443" s="104"/>
      <c r="P443" s="44"/>
      <c r="Q443" s="42"/>
      <c r="R443" s="42"/>
      <c r="S443" s="104"/>
      <c r="T443" s="44"/>
      <c r="U443" s="42"/>
      <c r="V443" s="42"/>
      <c r="W443" s="104"/>
      <c r="X443" s="44"/>
      <c r="Y443" s="42"/>
      <c r="Z443" s="42"/>
      <c r="AA443" s="104"/>
      <c r="AB443" s="44"/>
      <c r="AC443" s="42"/>
      <c r="AD443" s="42"/>
      <c r="AE443" s="42"/>
      <c r="AF443" s="42"/>
      <c r="AG443" s="42"/>
      <c r="AH443" s="42"/>
      <c r="AI443" s="42"/>
    </row>
    <row r="444" spans="11:35" ht="14.4">
      <c r="K444" s="102">
        <v>44847</v>
      </c>
      <c r="L444" s="103">
        <v>14730.299804689999</v>
      </c>
      <c r="M444" s="100">
        <f t="shared" si="27"/>
        <v>-6.7195364318564099E-3</v>
      </c>
      <c r="O444" s="104"/>
      <c r="P444" s="44"/>
      <c r="Q444" s="42"/>
      <c r="R444" s="42"/>
      <c r="S444" s="104"/>
      <c r="T444" s="44"/>
      <c r="U444" s="42"/>
      <c r="V444" s="42"/>
      <c r="W444" s="104"/>
      <c r="X444" s="44"/>
      <c r="Y444" s="42"/>
      <c r="Z444" s="42"/>
      <c r="AA444" s="104"/>
      <c r="AB444" s="44"/>
      <c r="AC444" s="42"/>
      <c r="AD444" s="42"/>
      <c r="AE444" s="42"/>
      <c r="AF444" s="42"/>
      <c r="AG444" s="42"/>
      <c r="AH444" s="42"/>
      <c r="AI444" s="42"/>
    </row>
    <row r="445" spans="11:35" ht="14.4">
      <c r="K445" s="102">
        <v>44848</v>
      </c>
      <c r="L445" s="103">
        <v>14815.09960938</v>
      </c>
      <c r="M445" s="100">
        <f t="shared" si="27"/>
        <v>5.7568281579036817E-3</v>
      </c>
      <c r="O445" s="104"/>
      <c r="P445" s="44"/>
      <c r="Q445" s="42"/>
      <c r="R445" s="42"/>
      <c r="S445" s="104"/>
      <c r="T445" s="44"/>
      <c r="U445" s="42"/>
      <c r="V445" s="42"/>
      <c r="W445" s="104"/>
      <c r="X445" s="44"/>
      <c r="Y445" s="42"/>
      <c r="Z445" s="42"/>
      <c r="AA445" s="104"/>
      <c r="AB445" s="44"/>
      <c r="AC445" s="42"/>
      <c r="AD445" s="42"/>
      <c r="AE445" s="42"/>
      <c r="AF445" s="42"/>
      <c r="AG445" s="42"/>
      <c r="AH445" s="42"/>
      <c r="AI445" s="42"/>
    </row>
    <row r="446" spans="11:35" ht="14.4">
      <c r="K446" s="102">
        <v>44851</v>
      </c>
      <c r="L446" s="103">
        <v>14906.15039063</v>
      </c>
      <c r="M446" s="100">
        <f t="shared" si="27"/>
        <v>6.1458095895861042E-3</v>
      </c>
      <c r="O446" s="104"/>
      <c r="P446" s="44"/>
      <c r="Q446" s="42"/>
      <c r="R446" s="42"/>
      <c r="S446" s="104"/>
      <c r="T446" s="44"/>
      <c r="U446" s="42"/>
      <c r="V446" s="42"/>
      <c r="W446" s="104"/>
      <c r="X446" s="44"/>
      <c r="Y446" s="42"/>
      <c r="Z446" s="42"/>
      <c r="AA446" s="104"/>
      <c r="AB446" s="44"/>
      <c r="AC446" s="42"/>
      <c r="AD446" s="42"/>
      <c r="AE446" s="42"/>
      <c r="AF446" s="42"/>
      <c r="AG446" s="42"/>
      <c r="AH446" s="42"/>
      <c r="AI446" s="42"/>
    </row>
    <row r="447" spans="11:35" ht="14.4">
      <c r="K447" s="102">
        <v>44852</v>
      </c>
      <c r="L447" s="103">
        <v>15056.549804689999</v>
      </c>
      <c r="M447" s="100">
        <f t="shared" si="27"/>
        <v>1.0089755578646331E-2</v>
      </c>
      <c r="O447" s="104"/>
      <c r="P447" s="44"/>
      <c r="Q447" s="42"/>
      <c r="R447" s="42"/>
      <c r="S447" s="104"/>
      <c r="T447" s="44"/>
      <c r="U447" s="42"/>
      <c r="V447" s="42"/>
      <c r="W447" s="104"/>
      <c r="X447" s="44"/>
      <c r="Y447" s="42"/>
      <c r="Z447" s="42"/>
      <c r="AA447" s="104"/>
      <c r="AB447" s="44"/>
      <c r="AC447" s="42"/>
      <c r="AD447" s="42"/>
      <c r="AE447" s="42"/>
      <c r="AF447" s="42"/>
      <c r="AG447" s="42"/>
      <c r="AH447" s="42"/>
      <c r="AI447" s="42"/>
    </row>
    <row r="448" spans="11:35" ht="14.4">
      <c r="K448" s="102">
        <v>44853</v>
      </c>
      <c r="L448" s="103">
        <v>15068.59960938</v>
      </c>
      <c r="M448" s="100">
        <f t="shared" si="27"/>
        <v>8.0030318009827184E-4</v>
      </c>
      <c r="O448" s="104"/>
      <c r="P448" s="44"/>
      <c r="Q448" s="42"/>
      <c r="R448" s="42"/>
      <c r="S448" s="104"/>
      <c r="T448" s="44"/>
      <c r="U448" s="42"/>
      <c r="V448" s="42"/>
      <c r="W448" s="104"/>
      <c r="X448" s="44"/>
      <c r="Y448" s="42"/>
      <c r="Z448" s="42"/>
      <c r="AA448" s="104"/>
      <c r="AB448" s="44"/>
      <c r="AC448" s="42"/>
      <c r="AD448" s="42"/>
      <c r="AE448" s="42"/>
      <c r="AF448" s="42"/>
      <c r="AG448" s="42"/>
      <c r="AH448" s="42"/>
      <c r="AI448" s="42"/>
    </row>
    <row r="449" spans="11:35" ht="14.4">
      <c r="K449" s="102">
        <v>44854</v>
      </c>
      <c r="L449" s="103">
        <v>15112.09960938</v>
      </c>
      <c r="M449" s="100">
        <f t="shared" si="27"/>
        <v>2.8867977866318117E-3</v>
      </c>
      <c r="O449" s="104"/>
      <c r="P449" s="44"/>
      <c r="Q449" s="42"/>
      <c r="R449" s="42"/>
      <c r="S449" s="104"/>
      <c r="T449" s="44"/>
      <c r="U449" s="42"/>
      <c r="V449" s="42"/>
      <c r="W449" s="104"/>
      <c r="X449" s="44"/>
      <c r="Y449" s="42"/>
      <c r="Z449" s="42"/>
      <c r="AA449" s="104"/>
      <c r="AB449" s="44"/>
      <c r="AC449" s="42"/>
      <c r="AD449" s="42"/>
      <c r="AE449" s="42"/>
      <c r="AF449" s="42"/>
      <c r="AG449" s="42"/>
      <c r="AH449" s="42"/>
      <c r="AI449" s="42"/>
    </row>
    <row r="450" spans="11:35" ht="14.4">
      <c r="K450" s="102">
        <v>44855</v>
      </c>
      <c r="L450" s="103">
        <v>15081.09960938</v>
      </c>
      <c r="M450" s="100">
        <f t="shared" si="27"/>
        <v>-2.0513363993946987E-3</v>
      </c>
      <c r="O450" s="104"/>
      <c r="P450" s="44"/>
      <c r="Q450" s="42"/>
      <c r="R450" s="42"/>
      <c r="S450" s="104"/>
      <c r="T450" s="44"/>
      <c r="U450" s="42"/>
      <c r="V450" s="42"/>
      <c r="W450" s="104"/>
      <c r="X450" s="44"/>
      <c r="Y450" s="42"/>
      <c r="Z450" s="42"/>
      <c r="AA450" s="104"/>
      <c r="AB450" s="44"/>
      <c r="AC450" s="42"/>
      <c r="AD450" s="42"/>
      <c r="AE450" s="42"/>
      <c r="AF450" s="42"/>
      <c r="AG450" s="42"/>
      <c r="AH450" s="42"/>
      <c r="AI450" s="42"/>
    </row>
    <row r="451" spans="11:35" ht="14.4">
      <c r="K451" s="102">
        <v>44858</v>
      </c>
      <c r="L451" s="103">
        <v>15198.75</v>
      </c>
      <c r="M451" s="100">
        <f t="shared" si="27"/>
        <v>7.8011811915110751E-3</v>
      </c>
      <c r="O451" s="104"/>
      <c r="P451" s="44"/>
      <c r="Q451" s="42"/>
      <c r="R451" s="42"/>
      <c r="S451" s="104"/>
      <c r="T451" s="44"/>
      <c r="U451" s="42"/>
      <c r="V451" s="42"/>
      <c r="W451" s="104"/>
      <c r="X451" s="44"/>
      <c r="Y451" s="42"/>
      <c r="Z451" s="42"/>
      <c r="AA451" s="104"/>
      <c r="AB451" s="44"/>
      <c r="AC451" s="42"/>
      <c r="AD451" s="42"/>
      <c r="AE451" s="42"/>
      <c r="AF451" s="42"/>
      <c r="AG451" s="42"/>
      <c r="AH451" s="42"/>
      <c r="AI451" s="42"/>
    </row>
    <row r="452" spans="11:35" ht="14.4">
      <c r="K452" s="102">
        <v>44859</v>
      </c>
      <c r="L452" s="103">
        <v>15158.09960938</v>
      </c>
      <c r="M452" s="100">
        <f t="shared" si="27"/>
        <v>-2.6745877535980789E-3</v>
      </c>
      <c r="O452" s="104"/>
      <c r="P452" s="44"/>
      <c r="Q452" s="42"/>
      <c r="R452" s="42"/>
      <c r="S452" s="104"/>
      <c r="T452" s="44"/>
      <c r="U452" s="42"/>
      <c r="V452" s="42"/>
      <c r="W452" s="104"/>
      <c r="X452" s="44"/>
      <c r="Y452" s="42"/>
      <c r="Z452" s="42"/>
      <c r="AA452" s="104"/>
      <c r="AB452" s="44"/>
      <c r="AC452" s="42"/>
      <c r="AD452" s="42"/>
      <c r="AE452" s="42"/>
      <c r="AF452" s="42"/>
      <c r="AG452" s="42"/>
      <c r="AH452" s="42"/>
      <c r="AI452" s="42"/>
    </row>
    <row r="453" spans="11:35" ht="14.4">
      <c r="K453" s="102">
        <v>44861</v>
      </c>
      <c r="L453" s="103">
        <v>15244.25</v>
      </c>
      <c r="M453" s="100">
        <f t="shared" ref="M453:M468" si="28">L453/L452-1</f>
        <v>5.6834558975116245E-3</v>
      </c>
      <c r="O453" s="104"/>
      <c r="P453" s="44"/>
      <c r="Q453" s="42"/>
      <c r="R453" s="42"/>
      <c r="S453" s="104"/>
      <c r="T453" s="44"/>
      <c r="U453" s="42"/>
      <c r="V453" s="42"/>
      <c r="W453" s="104"/>
      <c r="X453" s="44"/>
      <c r="Y453" s="42"/>
      <c r="Z453" s="42"/>
      <c r="AA453" s="104"/>
      <c r="AB453" s="44"/>
      <c r="AC453" s="42"/>
      <c r="AD453" s="42"/>
      <c r="AE453" s="42"/>
      <c r="AF453" s="42"/>
      <c r="AG453" s="42"/>
      <c r="AH453" s="42"/>
      <c r="AI453" s="42"/>
    </row>
    <row r="454" spans="11:35" ht="14.4">
      <c r="K454" s="102">
        <v>44862</v>
      </c>
      <c r="L454" s="103">
        <v>15241.59960938</v>
      </c>
      <c r="M454" s="100">
        <f t="shared" si="28"/>
        <v>-1.7386166062616226E-4</v>
      </c>
      <c r="O454" s="104"/>
      <c r="P454" s="44"/>
      <c r="Q454" s="42"/>
      <c r="R454" s="42"/>
      <c r="S454" s="104"/>
      <c r="T454" s="44"/>
      <c r="U454" s="42"/>
      <c r="V454" s="42"/>
      <c r="W454" s="104"/>
      <c r="X454" s="44"/>
      <c r="Y454" s="42"/>
      <c r="Z454" s="42"/>
      <c r="AA454" s="104"/>
      <c r="AB454" s="44"/>
      <c r="AC454" s="42"/>
      <c r="AD454" s="42"/>
      <c r="AE454" s="42"/>
      <c r="AF454" s="42"/>
      <c r="AG454" s="42"/>
      <c r="AH454" s="42"/>
      <c r="AI454" s="42"/>
    </row>
    <row r="455" spans="11:35" ht="14.4">
      <c r="K455" s="102">
        <v>44865</v>
      </c>
      <c r="L455" s="103">
        <v>15424</v>
      </c>
      <c r="M455" s="100">
        <f t="shared" si="28"/>
        <v>1.1967273468314055E-2</v>
      </c>
      <c r="O455" s="104"/>
      <c r="P455" s="44"/>
      <c r="Q455" s="42"/>
      <c r="R455" s="42"/>
      <c r="S455" s="104"/>
      <c r="T455" s="44"/>
      <c r="U455" s="42"/>
      <c r="V455" s="42"/>
      <c r="W455" s="104"/>
      <c r="X455" s="44"/>
      <c r="Y455" s="42"/>
      <c r="Z455" s="42"/>
      <c r="AA455" s="104"/>
      <c r="AB455" s="44"/>
      <c r="AC455" s="42"/>
      <c r="AD455" s="42"/>
      <c r="AE455" s="42"/>
      <c r="AF455" s="42"/>
      <c r="AG455" s="42"/>
      <c r="AH455" s="42"/>
      <c r="AI455" s="42"/>
    </row>
    <row r="456" spans="11:35" ht="14.4">
      <c r="K456" s="102">
        <v>44866</v>
      </c>
      <c r="L456" s="103">
        <v>15537.40039063</v>
      </c>
      <c r="M456" s="100">
        <f t="shared" si="28"/>
        <v>7.3522037493516379E-3</v>
      </c>
      <c r="O456" s="104"/>
      <c r="P456" s="44"/>
      <c r="Q456" s="42"/>
      <c r="R456" s="42"/>
      <c r="S456" s="104"/>
      <c r="T456" s="44"/>
      <c r="U456" s="42"/>
      <c r="V456" s="42"/>
      <c r="W456" s="104"/>
      <c r="X456" s="44"/>
      <c r="Y456" s="42"/>
      <c r="Z456" s="42"/>
      <c r="AA456" s="104"/>
      <c r="AB456" s="44"/>
      <c r="AC456" s="42"/>
      <c r="AD456" s="42"/>
      <c r="AE456" s="42"/>
      <c r="AF456" s="42"/>
      <c r="AG456" s="42"/>
      <c r="AH456" s="42"/>
      <c r="AI456" s="42"/>
    </row>
    <row r="457" spans="11:35" ht="14.4">
      <c r="K457" s="102">
        <v>44867</v>
      </c>
      <c r="L457" s="103">
        <v>15497.549804689999</v>
      </c>
      <c r="M457" s="100">
        <f t="shared" si="28"/>
        <v>-2.564816825087024E-3</v>
      </c>
      <c r="O457" s="104"/>
      <c r="P457" s="44"/>
      <c r="Q457" s="42"/>
      <c r="R457" s="42"/>
      <c r="S457" s="104"/>
      <c r="T457" s="44"/>
      <c r="U457" s="42"/>
      <c r="V457" s="42"/>
      <c r="W457" s="104"/>
      <c r="X457" s="44"/>
      <c r="Y457" s="42"/>
      <c r="Z457" s="42"/>
      <c r="AA457" s="104"/>
      <c r="AB457" s="44"/>
      <c r="AC457" s="42"/>
      <c r="AD457" s="42"/>
      <c r="AE457" s="42"/>
      <c r="AF457" s="42"/>
      <c r="AG457" s="42"/>
      <c r="AH457" s="42"/>
      <c r="AI457" s="42"/>
    </row>
    <row r="458" spans="11:35" ht="14.4">
      <c r="K458" s="102">
        <v>44868</v>
      </c>
      <c r="L458" s="103">
        <v>15484.700195310001</v>
      </c>
      <c r="M458" s="100">
        <f t="shared" si="28"/>
        <v>-8.2913812453822011E-4</v>
      </c>
      <c r="O458" s="104"/>
      <c r="P458" s="44"/>
      <c r="Q458" s="42"/>
      <c r="R458" s="42"/>
      <c r="S458" s="104"/>
      <c r="T458" s="44"/>
      <c r="U458" s="42"/>
      <c r="V458" s="42"/>
      <c r="W458" s="104"/>
      <c r="X458" s="44"/>
      <c r="Y458" s="42"/>
      <c r="Z458" s="42"/>
      <c r="AA458" s="104"/>
      <c r="AB458" s="44"/>
      <c r="AC458" s="42"/>
      <c r="AD458" s="42"/>
      <c r="AE458" s="42"/>
      <c r="AF458" s="42"/>
      <c r="AG458" s="42"/>
      <c r="AH458" s="42"/>
      <c r="AI458" s="42"/>
    </row>
    <row r="459" spans="11:35" ht="14.4">
      <c r="K459" s="102">
        <v>44869</v>
      </c>
      <c r="L459" s="103">
        <v>15530.84960938</v>
      </c>
      <c r="M459" s="100">
        <f t="shared" si="28"/>
        <v>2.9803233829466258E-3</v>
      </c>
      <c r="O459" s="104"/>
      <c r="P459" s="44"/>
      <c r="Q459" s="42"/>
      <c r="R459" s="42"/>
      <c r="S459" s="104"/>
      <c r="T459" s="44"/>
      <c r="U459" s="42"/>
      <c r="V459" s="42"/>
      <c r="W459" s="104"/>
      <c r="X459" s="44"/>
      <c r="Y459" s="42"/>
      <c r="Z459" s="42"/>
      <c r="AA459" s="104"/>
      <c r="AB459" s="44"/>
      <c r="AC459" s="42"/>
      <c r="AD459" s="42"/>
      <c r="AE459" s="42"/>
      <c r="AF459" s="42"/>
      <c r="AG459" s="42"/>
      <c r="AH459" s="42"/>
      <c r="AI459" s="42"/>
    </row>
    <row r="460" spans="11:35" ht="14.4">
      <c r="K460" s="102">
        <v>44872</v>
      </c>
      <c r="L460" s="103">
        <v>15615.15039063</v>
      </c>
      <c r="M460" s="100">
        <f t="shared" si="28"/>
        <v>5.4279568323865046E-3</v>
      </c>
      <c r="O460" s="104"/>
      <c r="P460" s="44"/>
      <c r="Q460" s="42"/>
      <c r="R460" s="42"/>
      <c r="S460" s="104"/>
      <c r="T460" s="44"/>
      <c r="U460" s="42"/>
      <c r="V460" s="42"/>
      <c r="W460" s="104"/>
      <c r="X460" s="44"/>
      <c r="Y460" s="42"/>
      <c r="Z460" s="42"/>
      <c r="AA460" s="104"/>
      <c r="AB460" s="44"/>
      <c r="AC460" s="42"/>
      <c r="AD460" s="42"/>
      <c r="AE460" s="42"/>
      <c r="AF460" s="42"/>
      <c r="AG460" s="42"/>
      <c r="AH460" s="42"/>
      <c r="AI460" s="42"/>
    </row>
    <row r="461" spans="11:35" ht="14.4">
      <c r="K461" s="102">
        <v>44874</v>
      </c>
      <c r="L461" s="103">
        <v>15567.25</v>
      </c>
      <c r="M461" s="100">
        <f t="shared" si="28"/>
        <v>-3.0675587126425263E-3</v>
      </c>
      <c r="O461" s="104"/>
      <c r="P461" s="44"/>
      <c r="Q461" s="42"/>
      <c r="R461" s="42"/>
      <c r="S461" s="104"/>
      <c r="T461" s="44"/>
      <c r="U461" s="42"/>
      <c r="V461" s="42"/>
      <c r="W461" s="104"/>
      <c r="X461" s="44"/>
      <c r="Y461" s="42"/>
      <c r="Z461" s="42"/>
      <c r="AA461" s="104"/>
      <c r="AB461" s="44"/>
      <c r="AC461" s="42"/>
      <c r="AD461" s="42"/>
      <c r="AE461" s="42"/>
      <c r="AF461" s="42"/>
      <c r="AG461" s="42"/>
      <c r="AH461" s="42"/>
      <c r="AI461" s="42"/>
    </row>
    <row r="462" spans="11:35" ht="14.4">
      <c r="K462" s="102">
        <v>44875</v>
      </c>
      <c r="L462" s="103">
        <v>15440</v>
      </c>
      <c r="M462" s="100">
        <f t="shared" si="28"/>
        <v>-8.1742118871348524E-3</v>
      </c>
      <c r="O462" s="104"/>
      <c r="P462" s="44"/>
      <c r="Q462" s="42"/>
      <c r="R462" s="42"/>
      <c r="S462" s="104"/>
      <c r="T462" s="44"/>
      <c r="U462" s="42"/>
      <c r="V462" s="42"/>
      <c r="W462" s="104"/>
      <c r="X462" s="44"/>
      <c r="Y462" s="42"/>
      <c r="Z462" s="42"/>
      <c r="AA462" s="104"/>
      <c r="AB462" s="44"/>
      <c r="AC462" s="42"/>
      <c r="AD462" s="42"/>
      <c r="AE462" s="42"/>
      <c r="AF462" s="42"/>
      <c r="AG462" s="42"/>
      <c r="AH462" s="42"/>
      <c r="AI462" s="42"/>
    </row>
    <row r="463" spans="11:35" ht="14.4">
      <c r="K463" s="102">
        <v>44876</v>
      </c>
      <c r="L463" s="103">
        <v>15649.09960938</v>
      </c>
      <c r="M463" s="100">
        <f t="shared" si="28"/>
        <v>1.3542720814766929E-2</v>
      </c>
      <c r="O463" s="104"/>
      <c r="P463" s="44"/>
      <c r="Q463" s="42"/>
      <c r="R463" s="42"/>
      <c r="S463" s="104"/>
      <c r="T463" s="44"/>
      <c r="U463" s="42"/>
      <c r="V463" s="42"/>
      <c r="W463" s="104"/>
      <c r="X463" s="44"/>
      <c r="Y463" s="42"/>
      <c r="Z463" s="42"/>
      <c r="AA463" s="104"/>
      <c r="AB463" s="44"/>
      <c r="AC463" s="42"/>
      <c r="AD463" s="42"/>
      <c r="AE463" s="42"/>
      <c r="AF463" s="42"/>
      <c r="AG463" s="42"/>
      <c r="AH463" s="42"/>
      <c r="AI463" s="42"/>
    </row>
    <row r="464" spans="11:35" ht="14.4">
      <c r="K464" s="102">
        <v>44879</v>
      </c>
      <c r="L464" s="103">
        <v>15650.200195310001</v>
      </c>
      <c r="M464" s="100">
        <f t="shared" si="28"/>
        <v>7.0329025788851141E-5</v>
      </c>
      <c r="O464" s="104"/>
      <c r="P464" s="44"/>
      <c r="Q464" s="42"/>
      <c r="R464" s="42"/>
      <c r="S464" s="104"/>
      <c r="T464" s="44"/>
      <c r="U464" s="42"/>
      <c r="V464" s="42"/>
      <c r="W464" s="104"/>
      <c r="X464" s="44"/>
      <c r="Y464" s="42"/>
      <c r="Z464" s="42"/>
      <c r="AA464" s="104"/>
      <c r="AB464" s="44"/>
      <c r="AC464" s="42"/>
      <c r="AD464" s="42"/>
      <c r="AE464" s="42"/>
      <c r="AF464" s="42"/>
      <c r="AG464" s="42"/>
      <c r="AH464" s="42"/>
      <c r="AI464" s="42"/>
    </row>
    <row r="465" spans="11:35" ht="14.4">
      <c r="K465" s="102">
        <v>44880</v>
      </c>
      <c r="L465" s="103">
        <v>15693.90039063</v>
      </c>
      <c r="M465" s="100">
        <f t="shared" si="28"/>
        <v>2.7923090295736142E-3</v>
      </c>
      <c r="O465" s="104"/>
      <c r="P465" s="44"/>
      <c r="Q465" s="42"/>
      <c r="R465" s="42"/>
      <c r="S465" s="104"/>
      <c r="T465" s="44"/>
      <c r="U465" s="42"/>
      <c r="V465" s="42"/>
      <c r="W465" s="104"/>
      <c r="X465" s="44"/>
      <c r="Y465" s="42"/>
      <c r="Z465" s="42"/>
      <c r="AA465" s="104"/>
      <c r="AB465" s="44"/>
      <c r="AC465" s="42"/>
      <c r="AD465" s="42"/>
      <c r="AE465" s="42"/>
      <c r="AF465" s="42"/>
      <c r="AG465" s="42"/>
      <c r="AH465" s="42"/>
      <c r="AI465" s="42"/>
    </row>
    <row r="466" spans="11:35" ht="14.4">
      <c r="K466" s="102">
        <v>44881</v>
      </c>
      <c r="L466" s="103">
        <v>15663.299804689999</v>
      </c>
      <c r="M466" s="100">
        <f t="shared" si="28"/>
        <v>-1.9498394394213969E-3</v>
      </c>
      <c r="O466" s="104"/>
      <c r="P466" s="44"/>
      <c r="Q466" s="42"/>
      <c r="R466" s="42"/>
      <c r="S466" s="104"/>
      <c r="T466" s="44"/>
      <c r="U466" s="42"/>
      <c r="V466" s="42"/>
      <c r="W466" s="104"/>
      <c r="X466" s="44"/>
      <c r="Y466" s="42"/>
      <c r="Z466" s="42"/>
      <c r="AA466" s="104"/>
      <c r="AB466" s="44"/>
      <c r="AC466" s="42"/>
      <c r="AD466" s="42"/>
      <c r="AE466" s="42"/>
      <c r="AF466" s="42"/>
      <c r="AG466" s="42"/>
      <c r="AH466" s="42"/>
      <c r="AI466" s="42"/>
    </row>
    <row r="467" spans="11:35" ht="14.4">
      <c r="K467" s="102">
        <v>44882</v>
      </c>
      <c r="L467" s="103">
        <v>15597.25</v>
      </c>
      <c r="M467" s="100">
        <f t="shared" si="28"/>
        <v>-4.2168512071908415E-3</v>
      </c>
      <c r="O467" s="104"/>
      <c r="P467" s="44"/>
      <c r="Q467" s="42"/>
      <c r="R467" s="42"/>
      <c r="S467" s="104"/>
      <c r="T467" s="44"/>
      <c r="U467" s="42"/>
      <c r="V467" s="42"/>
      <c r="W467" s="104"/>
      <c r="X467" s="44"/>
      <c r="Y467" s="42"/>
      <c r="Z467" s="42"/>
      <c r="AA467" s="104"/>
      <c r="AB467" s="44"/>
      <c r="AC467" s="42"/>
      <c r="AD467" s="42"/>
      <c r="AE467" s="42"/>
      <c r="AF467" s="42"/>
      <c r="AG467" s="42"/>
      <c r="AH467" s="42"/>
      <c r="AI467" s="42"/>
    </row>
    <row r="468" spans="11:35" ht="14.4">
      <c r="K468" s="102">
        <v>44883</v>
      </c>
      <c r="L468" s="103">
        <v>15550.84960938</v>
      </c>
      <c r="M468" s="100">
        <f t="shared" si="28"/>
        <v>-2.974908437064161E-3</v>
      </c>
      <c r="O468" s="104"/>
      <c r="P468" s="44"/>
      <c r="Q468" s="42"/>
      <c r="R468" s="42"/>
      <c r="S468" s="104"/>
      <c r="T468" s="44"/>
      <c r="U468" s="42"/>
      <c r="V468" s="42"/>
      <c r="W468" s="104"/>
      <c r="X468" s="44"/>
      <c r="Y468" s="42"/>
      <c r="Z468" s="42"/>
      <c r="AA468" s="104"/>
      <c r="AB468" s="44"/>
      <c r="AC468" s="42"/>
      <c r="AD468" s="42"/>
      <c r="AE468" s="42"/>
      <c r="AF468" s="42"/>
      <c r="AG468" s="42"/>
      <c r="AH468" s="42"/>
      <c r="AI468" s="42"/>
    </row>
    <row r="469" spans="11:35" ht="14.4">
      <c r="K469" s="102">
        <v>44886</v>
      </c>
      <c r="L469" s="103">
        <v>15453.799804689999</v>
      </c>
      <c r="M469" s="100">
        <f t="shared" ref="M469:M484" si="29">L469/L468-1</f>
        <v>-6.2408040157151401E-3</v>
      </c>
      <c r="O469" s="104"/>
      <c r="P469" s="44"/>
      <c r="Q469" s="42"/>
      <c r="R469" s="42"/>
      <c r="S469" s="104"/>
      <c r="T469" s="44"/>
      <c r="U469" s="42"/>
      <c r="V469" s="42"/>
      <c r="W469" s="104"/>
      <c r="X469" s="44"/>
      <c r="Y469" s="42"/>
      <c r="Z469" s="42"/>
      <c r="AA469" s="104"/>
      <c r="AB469" s="44"/>
      <c r="AC469" s="42"/>
      <c r="AD469" s="42"/>
      <c r="AE469" s="42"/>
      <c r="AF469" s="42"/>
      <c r="AG469" s="42"/>
      <c r="AH469" s="42"/>
      <c r="AI469" s="42"/>
    </row>
    <row r="470" spans="11:35" ht="14.4">
      <c r="K470" s="102">
        <v>44887</v>
      </c>
      <c r="L470" s="103">
        <v>15509.200195310001</v>
      </c>
      <c r="M470" s="100">
        <f t="shared" si="29"/>
        <v>3.5849041219744304E-3</v>
      </c>
      <c r="O470" s="104"/>
      <c r="P470" s="44"/>
      <c r="Q470" s="42"/>
      <c r="R470" s="42"/>
      <c r="S470" s="104"/>
      <c r="T470" s="44"/>
      <c r="U470" s="42"/>
      <c r="V470" s="42"/>
      <c r="W470" s="104"/>
      <c r="X470" s="44"/>
      <c r="Y470" s="42"/>
      <c r="Z470" s="42"/>
      <c r="AA470" s="104"/>
      <c r="AB470" s="44"/>
      <c r="AC470" s="42"/>
      <c r="AD470" s="42"/>
      <c r="AE470" s="42"/>
      <c r="AF470" s="42"/>
      <c r="AG470" s="42"/>
      <c r="AH470" s="42"/>
      <c r="AI470" s="42"/>
    </row>
    <row r="471" spans="11:35" ht="14.4">
      <c r="K471" s="102">
        <v>44888</v>
      </c>
      <c r="L471" s="103">
        <v>15538.15039063</v>
      </c>
      <c r="M471" s="100">
        <f t="shared" si="29"/>
        <v>1.8666465681933531E-3</v>
      </c>
      <c r="O471" s="104"/>
      <c r="P471" s="44"/>
      <c r="Q471" s="42"/>
      <c r="R471" s="42"/>
      <c r="S471" s="104"/>
      <c r="T471" s="44"/>
      <c r="U471" s="42"/>
      <c r="V471" s="42"/>
      <c r="W471" s="104"/>
      <c r="X471" s="44"/>
      <c r="Y471" s="42"/>
      <c r="Z471" s="42"/>
      <c r="AA471" s="104"/>
      <c r="AB471" s="44"/>
      <c r="AC471" s="42"/>
      <c r="AD471" s="42"/>
      <c r="AE471" s="42"/>
      <c r="AF471" s="42"/>
      <c r="AG471" s="42"/>
      <c r="AH471" s="42"/>
      <c r="AI471" s="42"/>
    </row>
    <row r="472" spans="11:35" ht="14.4">
      <c r="K472" s="102">
        <v>44889</v>
      </c>
      <c r="L472" s="103">
        <v>15680.799804689999</v>
      </c>
      <c r="M472" s="100">
        <f t="shared" si="29"/>
        <v>9.1805916710665514E-3</v>
      </c>
      <c r="O472" s="104"/>
      <c r="P472" s="44"/>
      <c r="Q472" s="42"/>
      <c r="R472" s="42"/>
      <c r="S472" s="104"/>
      <c r="T472" s="44"/>
      <c r="U472" s="42"/>
      <c r="V472" s="42"/>
      <c r="W472" s="104"/>
      <c r="X472" s="44"/>
      <c r="Y472" s="42"/>
      <c r="Z472" s="42"/>
      <c r="AA472" s="104"/>
      <c r="AB472" s="44"/>
      <c r="AC472" s="42"/>
      <c r="AD472" s="42"/>
      <c r="AE472" s="42"/>
      <c r="AF472" s="42"/>
      <c r="AG472" s="42"/>
      <c r="AH472" s="42"/>
      <c r="AI472" s="42"/>
    </row>
    <row r="473" spans="11:35" ht="14.4">
      <c r="K473" s="102">
        <v>44890</v>
      </c>
      <c r="L473" s="103">
        <v>15727.25</v>
      </c>
      <c r="M473" s="100">
        <f t="shared" si="29"/>
        <v>2.9622338074941634E-3</v>
      </c>
      <c r="O473" s="104"/>
      <c r="P473" s="44"/>
      <c r="Q473" s="42"/>
      <c r="R473" s="42"/>
      <c r="S473" s="104"/>
      <c r="T473" s="44"/>
      <c r="U473" s="42"/>
      <c r="V473" s="42"/>
      <c r="W473" s="104"/>
      <c r="X473" s="44"/>
      <c r="Y473" s="42"/>
      <c r="Z473" s="42"/>
      <c r="AA473" s="104"/>
      <c r="AB473" s="44"/>
      <c r="AC473" s="42"/>
      <c r="AD473" s="42"/>
      <c r="AE473" s="42"/>
      <c r="AF473" s="42"/>
      <c r="AG473" s="42"/>
      <c r="AH473" s="42"/>
      <c r="AI473" s="42"/>
    </row>
    <row r="474" spans="11:35" ht="14.4">
      <c r="K474" s="102">
        <v>44893</v>
      </c>
      <c r="L474" s="103">
        <v>15784.450195310001</v>
      </c>
      <c r="M474" s="100">
        <f t="shared" si="29"/>
        <v>3.6370118940056706E-3</v>
      </c>
      <c r="O474" s="104"/>
      <c r="P474" s="44"/>
      <c r="Q474" s="42"/>
      <c r="R474" s="42"/>
      <c r="S474" s="104"/>
      <c r="T474" s="44"/>
      <c r="U474" s="42"/>
      <c r="V474" s="42"/>
      <c r="W474" s="104"/>
      <c r="X474" s="44"/>
      <c r="Y474" s="42"/>
      <c r="Z474" s="42"/>
      <c r="AA474" s="104"/>
      <c r="AB474" s="44"/>
      <c r="AC474" s="42"/>
      <c r="AD474" s="42"/>
      <c r="AE474" s="42"/>
      <c r="AF474" s="42"/>
      <c r="AG474" s="42"/>
      <c r="AH474" s="42"/>
      <c r="AI474" s="42"/>
    </row>
    <row r="475" spans="11:35" ht="14.4">
      <c r="K475" s="102">
        <v>44894</v>
      </c>
      <c r="L475" s="103">
        <v>15812.450195310001</v>
      </c>
      <c r="M475" s="100">
        <f t="shared" si="29"/>
        <v>1.7738977065111516E-3</v>
      </c>
      <c r="O475" s="104"/>
      <c r="P475" s="44"/>
      <c r="Q475" s="42"/>
      <c r="R475" s="42"/>
      <c r="S475" s="104"/>
      <c r="T475" s="44"/>
      <c r="U475" s="42"/>
      <c r="V475" s="42"/>
      <c r="W475" s="104"/>
      <c r="X475" s="44"/>
      <c r="Y475" s="42"/>
      <c r="Z475" s="42"/>
      <c r="AA475" s="104"/>
      <c r="AB475" s="44"/>
      <c r="AC475" s="42"/>
      <c r="AD475" s="42"/>
      <c r="AE475" s="42"/>
      <c r="AF475" s="42"/>
      <c r="AG475" s="42"/>
      <c r="AH475" s="42"/>
      <c r="AI475" s="42"/>
    </row>
    <row r="476" spans="11:35" ht="14.4">
      <c r="K476" s="102">
        <v>44895</v>
      </c>
      <c r="L476" s="103">
        <v>15946.15039063</v>
      </c>
      <c r="M476" s="100">
        <f t="shared" si="29"/>
        <v>8.4553749525582145E-3</v>
      </c>
      <c r="O476" s="104"/>
      <c r="P476" s="44"/>
      <c r="Q476" s="42"/>
      <c r="R476" s="42"/>
      <c r="S476" s="104"/>
      <c r="T476" s="44"/>
      <c r="U476" s="42"/>
      <c r="V476" s="42"/>
      <c r="W476" s="104"/>
      <c r="X476" s="44"/>
      <c r="Y476" s="42"/>
      <c r="Z476" s="42"/>
      <c r="AA476" s="104"/>
      <c r="AB476" s="44"/>
      <c r="AC476" s="42"/>
      <c r="AD476" s="42"/>
      <c r="AE476" s="42"/>
      <c r="AF476" s="42"/>
      <c r="AG476" s="42"/>
      <c r="AH476" s="42"/>
      <c r="AI476" s="42"/>
    </row>
    <row r="477" spans="11:35" ht="14.4">
      <c r="K477" s="102">
        <v>44896</v>
      </c>
      <c r="L477" s="103">
        <v>16003.950195310001</v>
      </c>
      <c r="M477" s="100">
        <f t="shared" si="29"/>
        <v>3.6246870413290111E-3</v>
      </c>
      <c r="O477" s="104"/>
      <c r="P477" s="44"/>
      <c r="Q477" s="42"/>
      <c r="R477" s="42"/>
      <c r="S477" s="104"/>
      <c r="T477" s="44"/>
      <c r="U477" s="42"/>
      <c r="V477" s="42"/>
      <c r="W477" s="104"/>
      <c r="X477" s="44"/>
      <c r="Y477" s="42"/>
      <c r="Z477" s="42"/>
      <c r="AA477" s="104"/>
      <c r="AB477" s="44"/>
      <c r="AC477" s="42"/>
      <c r="AD477" s="42"/>
      <c r="AE477" s="42"/>
      <c r="AF477" s="42"/>
      <c r="AG477" s="42"/>
      <c r="AH477" s="42"/>
      <c r="AI477" s="42"/>
    </row>
    <row r="478" spans="11:35" ht="14.4">
      <c r="K478" s="102">
        <v>44897</v>
      </c>
      <c r="L478" s="103">
        <v>15963.5</v>
      </c>
      <c r="M478" s="100">
        <f t="shared" si="29"/>
        <v>-2.5275131962017028E-3</v>
      </c>
      <c r="O478" s="104"/>
      <c r="P478" s="44"/>
      <c r="Q478" s="42"/>
      <c r="R478" s="42"/>
      <c r="S478" s="104"/>
      <c r="T478" s="44"/>
      <c r="U478" s="42"/>
      <c r="V478" s="42"/>
      <c r="W478" s="104"/>
      <c r="X478" s="44"/>
      <c r="Y478" s="42"/>
      <c r="Z478" s="42"/>
      <c r="AA478" s="104"/>
      <c r="AB478" s="44"/>
      <c r="AC478" s="42"/>
      <c r="AD478" s="42"/>
      <c r="AE478" s="42"/>
      <c r="AF478" s="42"/>
      <c r="AG478" s="42"/>
      <c r="AH478" s="42"/>
      <c r="AI478" s="42"/>
    </row>
    <row r="479" spans="11:35" ht="14.4">
      <c r="K479" s="102">
        <v>44900</v>
      </c>
      <c r="L479" s="103">
        <v>15967.200195310001</v>
      </c>
      <c r="M479" s="100">
        <f t="shared" si="29"/>
        <v>2.3179098004821874E-4</v>
      </c>
      <c r="O479" s="104"/>
      <c r="P479" s="44"/>
      <c r="Q479" s="42"/>
      <c r="R479" s="42"/>
      <c r="S479" s="104"/>
      <c r="T479" s="44"/>
      <c r="U479" s="42"/>
      <c r="V479" s="42"/>
      <c r="W479" s="104"/>
      <c r="X479" s="44"/>
      <c r="Y479" s="42"/>
      <c r="Z479" s="42"/>
      <c r="AA479" s="104"/>
      <c r="AB479" s="44"/>
      <c r="AC479" s="42"/>
      <c r="AD479" s="42"/>
      <c r="AE479" s="42"/>
      <c r="AF479" s="42"/>
      <c r="AG479" s="42"/>
      <c r="AH479" s="42"/>
      <c r="AI479" s="42"/>
    </row>
    <row r="480" spans="11:35" ht="14.4">
      <c r="K480" s="102">
        <v>44901</v>
      </c>
      <c r="L480" s="103">
        <v>15922.84960938</v>
      </c>
      <c r="M480" s="100">
        <f t="shared" si="29"/>
        <v>-2.7776056783597181E-3</v>
      </c>
      <c r="O480" s="104"/>
      <c r="P480" s="44"/>
      <c r="Q480" s="42"/>
      <c r="R480" s="42"/>
      <c r="S480" s="104"/>
      <c r="T480" s="44"/>
      <c r="U480" s="42"/>
      <c r="V480" s="42"/>
      <c r="W480" s="104"/>
      <c r="X480" s="44"/>
      <c r="Y480" s="42"/>
      <c r="Z480" s="42"/>
      <c r="AA480" s="104"/>
      <c r="AB480" s="44"/>
      <c r="AC480" s="42"/>
      <c r="AD480" s="42"/>
      <c r="AE480" s="42"/>
      <c r="AF480" s="42"/>
      <c r="AG480" s="42"/>
      <c r="AH480" s="42"/>
      <c r="AI480" s="42"/>
    </row>
    <row r="481" spans="11:35" ht="14.4">
      <c r="K481" s="102">
        <v>44902</v>
      </c>
      <c r="L481" s="103">
        <v>15862</v>
      </c>
      <c r="M481" s="100">
        <f t="shared" si="29"/>
        <v>-3.8215276079825999E-3</v>
      </c>
      <c r="O481" s="104"/>
      <c r="P481" s="44"/>
      <c r="Q481" s="42"/>
      <c r="R481" s="42"/>
      <c r="S481" s="104"/>
      <c r="T481" s="44"/>
      <c r="U481" s="42"/>
      <c r="V481" s="42"/>
      <c r="W481" s="104"/>
      <c r="X481" s="44"/>
      <c r="Y481" s="42"/>
      <c r="Z481" s="42"/>
      <c r="AA481" s="104"/>
      <c r="AB481" s="44"/>
      <c r="AC481" s="42"/>
      <c r="AD481" s="42"/>
      <c r="AE481" s="42"/>
      <c r="AF481" s="42"/>
      <c r="AG481" s="42"/>
      <c r="AH481" s="42"/>
      <c r="AI481" s="42"/>
    </row>
    <row r="482" spans="11:35" ht="14.4">
      <c r="K482" s="102">
        <v>44903</v>
      </c>
      <c r="L482" s="103">
        <v>15911.09960938</v>
      </c>
      <c r="M482" s="100">
        <f t="shared" si="29"/>
        <v>3.0954236149287606E-3</v>
      </c>
      <c r="O482" s="104"/>
      <c r="P482" s="44"/>
      <c r="Q482" s="42"/>
      <c r="R482" s="42"/>
      <c r="S482" s="104"/>
      <c r="T482" s="44"/>
      <c r="U482" s="42"/>
      <c r="V482" s="42"/>
      <c r="W482" s="104"/>
      <c r="X482" s="44"/>
      <c r="Y482" s="42"/>
      <c r="Z482" s="42"/>
      <c r="AA482" s="104"/>
      <c r="AB482" s="44"/>
      <c r="AC482" s="42"/>
      <c r="AD482" s="42"/>
      <c r="AE482" s="42"/>
      <c r="AF482" s="42"/>
      <c r="AG482" s="42"/>
      <c r="AH482" s="42"/>
      <c r="AI482" s="42"/>
    </row>
    <row r="483" spans="11:35" ht="14.4">
      <c r="K483" s="102">
        <v>44904</v>
      </c>
      <c r="L483" s="103">
        <v>15812.75</v>
      </c>
      <c r="M483" s="100">
        <f t="shared" si="29"/>
        <v>-6.1811950018854089E-3</v>
      </c>
      <c r="O483" s="104"/>
      <c r="P483" s="44"/>
      <c r="Q483" s="42"/>
      <c r="R483" s="42"/>
      <c r="S483" s="104"/>
      <c r="T483" s="44"/>
      <c r="U483" s="42"/>
      <c r="V483" s="42"/>
      <c r="W483" s="104"/>
      <c r="X483" s="44"/>
      <c r="Y483" s="42"/>
      <c r="Z483" s="42"/>
      <c r="AA483" s="104"/>
      <c r="AB483" s="44"/>
      <c r="AC483" s="42"/>
      <c r="AD483" s="42"/>
      <c r="AE483" s="42"/>
      <c r="AF483" s="42"/>
      <c r="AG483" s="42"/>
      <c r="AH483" s="42"/>
      <c r="AI483" s="42"/>
    </row>
    <row r="484" spans="11:35" ht="14.4">
      <c r="K484" s="102">
        <v>44907</v>
      </c>
      <c r="L484" s="103">
        <v>15828</v>
      </c>
      <c r="M484" s="100">
        <f t="shared" si="29"/>
        <v>9.6441162985572149E-4</v>
      </c>
      <c r="O484" s="104"/>
      <c r="P484" s="44"/>
      <c r="Q484" s="42"/>
      <c r="R484" s="42"/>
      <c r="S484" s="104"/>
      <c r="T484" s="44"/>
      <c r="U484" s="42"/>
      <c r="V484" s="42"/>
      <c r="W484" s="104"/>
      <c r="X484" s="44"/>
      <c r="Y484" s="42"/>
      <c r="Z484" s="42"/>
      <c r="AA484" s="104"/>
      <c r="AB484" s="44"/>
      <c r="AC484" s="42"/>
      <c r="AD484" s="42"/>
      <c r="AE484" s="42"/>
      <c r="AF484" s="42"/>
      <c r="AG484" s="42"/>
      <c r="AH484" s="42"/>
      <c r="AI484" s="42"/>
    </row>
    <row r="485" spans="11:35" ht="14.4">
      <c r="K485" s="102">
        <v>44908</v>
      </c>
      <c r="L485" s="103">
        <v>15904.5</v>
      </c>
      <c r="M485" s="100">
        <f t="shared" ref="M485:M500" si="30">L485/L484-1</f>
        <v>4.8332069749810191E-3</v>
      </c>
      <c r="O485" s="104"/>
      <c r="P485" s="44"/>
      <c r="Q485" s="42"/>
      <c r="R485" s="42"/>
      <c r="S485" s="104"/>
      <c r="T485" s="44"/>
      <c r="U485" s="42"/>
      <c r="V485" s="42"/>
      <c r="W485" s="104"/>
      <c r="X485" s="44"/>
      <c r="Y485" s="42"/>
      <c r="Z485" s="42"/>
      <c r="AA485" s="104"/>
      <c r="AB485" s="44"/>
      <c r="AC485" s="42"/>
      <c r="AD485" s="42"/>
      <c r="AE485" s="42"/>
      <c r="AF485" s="42"/>
      <c r="AG485" s="42"/>
      <c r="AH485" s="42"/>
      <c r="AI485" s="42"/>
    </row>
    <row r="486" spans="11:35" ht="14.4">
      <c r="K486" s="102">
        <v>44909</v>
      </c>
      <c r="L486" s="103">
        <v>15963.799804689999</v>
      </c>
      <c r="M486" s="100">
        <f t="shared" si="30"/>
        <v>3.7284922311295876E-3</v>
      </c>
      <c r="O486" s="104"/>
      <c r="P486" s="44"/>
      <c r="Q486" s="42"/>
      <c r="R486" s="42"/>
      <c r="S486" s="104"/>
      <c r="T486" s="44"/>
      <c r="U486" s="42"/>
      <c r="V486" s="42"/>
      <c r="W486" s="104"/>
      <c r="X486" s="44"/>
      <c r="Y486" s="42"/>
      <c r="Z486" s="42"/>
      <c r="AA486" s="104"/>
      <c r="AB486" s="44"/>
      <c r="AC486" s="42"/>
      <c r="AD486" s="42"/>
      <c r="AE486" s="42"/>
      <c r="AF486" s="42"/>
      <c r="AG486" s="42"/>
      <c r="AH486" s="42"/>
      <c r="AI486" s="42"/>
    </row>
    <row r="487" spans="11:35" ht="14.4">
      <c r="K487" s="102">
        <v>44910</v>
      </c>
      <c r="L487" s="103">
        <v>15783.799804689999</v>
      </c>
      <c r="M487" s="100">
        <f t="shared" si="30"/>
        <v>-1.1275510981233805E-2</v>
      </c>
      <c r="O487" s="104"/>
      <c r="P487" s="44"/>
      <c r="Q487" s="42"/>
      <c r="R487" s="42"/>
      <c r="S487" s="104"/>
      <c r="T487" s="44"/>
      <c r="U487" s="42"/>
      <c r="V487" s="42"/>
      <c r="W487" s="104"/>
      <c r="X487" s="44"/>
      <c r="Y487" s="42"/>
      <c r="Z487" s="42"/>
      <c r="AA487" s="104"/>
      <c r="AB487" s="44"/>
      <c r="AC487" s="42"/>
      <c r="AD487" s="42"/>
      <c r="AE487" s="42"/>
      <c r="AF487" s="42"/>
      <c r="AG487" s="42"/>
      <c r="AH487" s="42"/>
      <c r="AI487" s="42"/>
    </row>
    <row r="488" spans="11:35" ht="14.4">
      <c r="K488" s="102">
        <v>44911</v>
      </c>
      <c r="L488" s="103">
        <v>15636.34960938</v>
      </c>
      <c r="M488" s="100">
        <f t="shared" si="30"/>
        <v>-9.3418693302347311E-3</v>
      </c>
      <c r="O488" s="104"/>
      <c r="P488" s="44"/>
      <c r="Q488" s="42"/>
      <c r="R488" s="42"/>
      <c r="S488" s="104"/>
      <c r="T488" s="44"/>
      <c r="U488" s="42"/>
      <c r="V488" s="42"/>
      <c r="W488" s="104"/>
      <c r="X488" s="44"/>
      <c r="Y488" s="42"/>
      <c r="Z488" s="42"/>
      <c r="AA488" s="104"/>
      <c r="AB488" s="44"/>
      <c r="AC488" s="42"/>
      <c r="AD488" s="42"/>
      <c r="AE488" s="42"/>
      <c r="AF488" s="42"/>
      <c r="AG488" s="42"/>
      <c r="AH488" s="42"/>
      <c r="AI488" s="42"/>
    </row>
    <row r="489" spans="11:35" ht="14.4">
      <c r="K489" s="102">
        <v>44914</v>
      </c>
      <c r="L489" s="103">
        <v>15755.200195310001</v>
      </c>
      <c r="M489" s="100">
        <f t="shared" si="30"/>
        <v>7.6009163838792748E-3</v>
      </c>
      <c r="O489" s="104"/>
      <c r="P489" s="44"/>
      <c r="Q489" s="42"/>
      <c r="R489" s="42"/>
      <c r="S489" s="104"/>
      <c r="T489" s="44"/>
      <c r="U489" s="42"/>
      <c r="V489" s="42"/>
      <c r="W489" s="104"/>
      <c r="X489" s="44"/>
      <c r="Y489" s="42"/>
      <c r="Z489" s="42"/>
      <c r="AA489" s="104"/>
      <c r="AB489" s="44"/>
      <c r="AC489" s="42"/>
      <c r="AD489" s="42"/>
      <c r="AE489" s="42"/>
      <c r="AF489" s="42"/>
      <c r="AG489" s="42"/>
      <c r="AH489" s="42"/>
      <c r="AI489" s="42"/>
    </row>
    <row r="490" spans="11:35" ht="14.4">
      <c r="K490" s="102">
        <v>44915</v>
      </c>
      <c r="L490" s="103">
        <v>15726.200195310001</v>
      </c>
      <c r="M490" s="100">
        <f t="shared" si="30"/>
        <v>-1.8406621077803331E-3</v>
      </c>
      <c r="O490" s="104"/>
      <c r="P490" s="44"/>
      <c r="Q490" s="42"/>
      <c r="R490" s="42"/>
      <c r="S490" s="104"/>
      <c r="T490" s="44"/>
      <c r="U490" s="42"/>
      <c r="V490" s="42"/>
      <c r="W490" s="104"/>
      <c r="X490" s="44"/>
      <c r="Y490" s="42"/>
      <c r="Z490" s="42"/>
      <c r="AA490" s="104"/>
      <c r="AB490" s="44"/>
      <c r="AC490" s="42"/>
      <c r="AD490" s="42"/>
      <c r="AE490" s="42"/>
      <c r="AF490" s="42"/>
      <c r="AG490" s="42"/>
      <c r="AH490" s="42"/>
      <c r="AI490" s="42"/>
    </row>
    <row r="491" spans="11:35" ht="14.4">
      <c r="K491" s="102">
        <v>44916</v>
      </c>
      <c r="L491" s="103">
        <v>15527.549804689999</v>
      </c>
      <c r="M491" s="100">
        <f t="shared" si="30"/>
        <v>-1.2631811127474024E-2</v>
      </c>
      <c r="O491" s="104"/>
      <c r="P491" s="44"/>
      <c r="Q491" s="42"/>
      <c r="R491" s="42"/>
      <c r="S491" s="104"/>
      <c r="T491" s="44"/>
      <c r="U491" s="42"/>
      <c r="V491" s="42"/>
      <c r="W491" s="104"/>
      <c r="X491" s="44"/>
      <c r="Y491" s="42"/>
      <c r="Z491" s="42"/>
      <c r="AA491" s="104"/>
      <c r="AB491" s="44"/>
      <c r="AC491" s="42"/>
      <c r="AD491" s="42"/>
      <c r="AE491" s="42"/>
      <c r="AF491" s="42"/>
      <c r="AG491" s="42"/>
      <c r="AH491" s="42"/>
      <c r="AI491" s="42"/>
    </row>
    <row r="492" spans="11:35" ht="14.4">
      <c r="K492" s="102">
        <v>44917</v>
      </c>
      <c r="L492" s="103">
        <v>15431.5</v>
      </c>
      <c r="M492" s="100">
        <f t="shared" si="30"/>
        <v>-6.1857669689128203E-3</v>
      </c>
      <c r="O492" s="104"/>
      <c r="P492" s="44"/>
      <c r="Q492" s="42"/>
      <c r="R492" s="42"/>
      <c r="S492" s="104"/>
      <c r="T492" s="44"/>
      <c r="U492" s="42"/>
      <c r="V492" s="42"/>
      <c r="W492" s="104"/>
      <c r="X492" s="44"/>
      <c r="Y492" s="42"/>
      <c r="Z492" s="42"/>
      <c r="AA492" s="104"/>
      <c r="AB492" s="44"/>
      <c r="AC492" s="42"/>
      <c r="AD492" s="42"/>
      <c r="AE492" s="42"/>
      <c r="AF492" s="42"/>
      <c r="AG492" s="42"/>
      <c r="AH492" s="42"/>
      <c r="AI492" s="42"/>
    </row>
    <row r="493" spans="11:35" ht="14.4">
      <c r="K493" s="102">
        <v>44918</v>
      </c>
      <c r="L493" s="103">
        <v>15046</v>
      </c>
      <c r="M493" s="100">
        <f t="shared" si="30"/>
        <v>-2.4981369277127907E-2</v>
      </c>
      <c r="O493" s="104"/>
      <c r="P493" s="44"/>
      <c r="Q493" s="42"/>
      <c r="R493" s="42"/>
      <c r="S493" s="104"/>
      <c r="T493" s="44"/>
      <c r="U493" s="42"/>
      <c r="V493" s="42"/>
      <c r="W493" s="104"/>
      <c r="X493" s="44"/>
      <c r="Y493" s="42"/>
      <c r="Z493" s="42"/>
      <c r="AA493" s="104"/>
      <c r="AB493" s="44"/>
      <c r="AC493" s="42"/>
      <c r="AD493" s="42"/>
      <c r="AE493" s="42"/>
      <c r="AF493" s="42"/>
      <c r="AG493" s="42"/>
      <c r="AH493" s="42"/>
      <c r="AI493" s="42"/>
    </row>
    <row r="494" spans="11:35" ht="14.4">
      <c r="K494" s="102">
        <v>44921</v>
      </c>
      <c r="L494" s="103">
        <v>15298.549804689999</v>
      </c>
      <c r="M494" s="100">
        <f t="shared" si="30"/>
        <v>1.6785179096769909E-2</v>
      </c>
      <c r="O494" s="104"/>
      <c r="P494" s="44"/>
      <c r="Q494" s="42"/>
      <c r="R494" s="42"/>
      <c r="S494" s="104"/>
      <c r="T494" s="44"/>
      <c r="U494" s="42"/>
      <c r="V494" s="42"/>
      <c r="W494" s="104"/>
      <c r="X494" s="44"/>
      <c r="Y494" s="42"/>
      <c r="Z494" s="42"/>
      <c r="AA494" s="104"/>
      <c r="AB494" s="44"/>
      <c r="AC494" s="42"/>
      <c r="AD494" s="42"/>
      <c r="AE494" s="42"/>
      <c r="AF494" s="42"/>
      <c r="AG494" s="42"/>
      <c r="AH494" s="42"/>
      <c r="AI494" s="42"/>
    </row>
    <row r="495" spans="11:35" ht="14.4">
      <c r="K495" s="102">
        <v>44922</v>
      </c>
      <c r="L495" s="103">
        <v>15418.34960938</v>
      </c>
      <c r="M495" s="100">
        <f t="shared" si="30"/>
        <v>7.8307948282310136E-3</v>
      </c>
      <c r="O495" s="104"/>
      <c r="P495" s="44"/>
      <c r="Q495" s="42"/>
      <c r="R495" s="42"/>
      <c r="S495" s="104"/>
      <c r="T495" s="44"/>
      <c r="U495" s="42"/>
      <c r="V495" s="42"/>
      <c r="W495" s="104"/>
      <c r="X495" s="44"/>
      <c r="Y495" s="42"/>
      <c r="Z495" s="42"/>
      <c r="AA495" s="104"/>
      <c r="AB495" s="44"/>
      <c r="AC495" s="42"/>
      <c r="AD495" s="42"/>
      <c r="AE495" s="42"/>
      <c r="AF495" s="42"/>
      <c r="AG495" s="42"/>
      <c r="AH495" s="42"/>
      <c r="AI495" s="42"/>
    </row>
    <row r="496" spans="11:35" ht="14.4">
      <c r="K496" s="102">
        <v>44923</v>
      </c>
      <c r="L496" s="103">
        <v>15432.799804689999</v>
      </c>
      <c r="M496" s="100">
        <f t="shared" si="30"/>
        <v>9.3720765685634255E-4</v>
      </c>
      <c r="O496" s="104"/>
      <c r="P496" s="44"/>
      <c r="Q496" s="42"/>
      <c r="R496" s="42"/>
      <c r="S496" s="104"/>
      <c r="T496" s="44"/>
      <c r="U496" s="42"/>
      <c r="V496" s="42"/>
      <c r="W496" s="104"/>
      <c r="X496" s="44"/>
      <c r="Y496" s="42"/>
      <c r="Z496" s="42"/>
      <c r="AA496" s="104"/>
      <c r="AB496" s="44"/>
      <c r="AC496" s="42"/>
      <c r="AD496" s="42"/>
      <c r="AE496" s="42"/>
      <c r="AF496" s="42"/>
      <c r="AG496" s="42"/>
      <c r="AH496" s="42"/>
      <c r="AI496" s="42"/>
    </row>
    <row r="497" spans="11:35" ht="14.4">
      <c r="K497" s="102">
        <v>44924</v>
      </c>
      <c r="L497" s="103">
        <v>15485.200195310001</v>
      </c>
      <c r="M497" s="100">
        <f t="shared" si="30"/>
        <v>3.395391068578224E-3</v>
      </c>
      <c r="O497" s="104"/>
      <c r="P497" s="44"/>
      <c r="Q497" s="42"/>
      <c r="R497" s="42"/>
      <c r="S497" s="104"/>
      <c r="T497" s="44"/>
      <c r="U497" s="42"/>
      <c r="V497" s="42"/>
      <c r="W497" s="104"/>
      <c r="X497" s="44"/>
      <c r="Y497" s="42"/>
      <c r="Z497" s="42"/>
      <c r="AA497" s="104"/>
      <c r="AB497" s="44"/>
      <c r="AC497" s="42"/>
      <c r="AD497" s="42"/>
      <c r="AE497" s="42"/>
      <c r="AF497" s="42"/>
      <c r="AG497" s="42"/>
      <c r="AH497" s="42"/>
      <c r="AI497" s="42"/>
    </row>
    <row r="498" spans="11:35" ht="14.4">
      <c r="K498" s="102">
        <v>44925</v>
      </c>
      <c r="L498" s="103">
        <v>15448.84960938</v>
      </c>
      <c r="M498" s="100">
        <f t="shared" si="30"/>
        <v>-2.3474404897271262E-3</v>
      </c>
      <c r="O498" s="104"/>
      <c r="P498" s="44"/>
      <c r="Q498" s="42"/>
      <c r="R498" s="42"/>
      <c r="S498" s="104"/>
      <c r="T498" s="44"/>
      <c r="U498" s="42"/>
      <c r="V498" s="42"/>
      <c r="W498" s="104"/>
      <c r="X498" s="44"/>
      <c r="Y498" s="42"/>
      <c r="Z498" s="42"/>
      <c r="AA498" s="104"/>
      <c r="AB498" s="44"/>
      <c r="AC498" s="42"/>
      <c r="AD498" s="42"/>
      <c r="AE498" s="42"/>
      <c r="AF498" s="42"/>
      <c r="AG498" s="42"/>
      <c r="AH498" s="42"/>
      <c r="AI498" s="42"/>
    </row>
    <row r="499" spans="11:35" ht="14.4">
      <c r="K499" s="102">
        <v>44928</v>
      </c>
      <c r="L499" s="103">
        <v>15523.65039063</v>
      </c>
      <c r="M499" s="100">
        <f t="shared" si="30"/>
        <v>4.8418350324663795E-3</v>
      </c>
      <c r="O499" s="104"/>
      <c r="P499" s="44"/>
      <c r="Q499" s="42"/>
      <c r="R499" s="42"/>
      <c r="S499" s="104"/>
      <c r="T499" s="44"/>
      <c r="U499" s="42"/>
      <c r="V499" s="42"/>
      <c r="W499" s="104"/>
      <c r="X499" s="44"/>
      <c r="Y499" s="42"/>
      <c r="Z499" s="42"/>
      <c r="AA499" s="104"/>
      <c r="AB499" s="44"/>
      <c r="AC499" s="42"/>
      <c r="AD499" s="42"/>
      <c r="AE499" s="42"/>
      <c r="AF499" s="42"/>
      <c r="AG499" s="42"/>
      <c r="AH499" s="42"/>
      <c r="AI499" s="42"/>
    </row>
    <row r="500" spans="11:35" ht="14.4">
      <c r="K500" s="102">
        <v>44929</v>
      </c>
      <c r="L500" s="103">
        <v>15557.799804689999</v>
      </c>
      <c r="M500" s="100">
        <f t="shared" si="30"/>
        <v>2.1998314314404244E-3</v>
      </c>
      <c r="O500" s="104"/>
      <c r="P500" s="44"/>
      <c r="Q500" s="42"/>
      <c r="R500" s="42"/>
      <c r="S500" s="104"/>
      <c r="T500" s="44"/>
      <c r="U500" s="42"/>
      <c r="V500" s="42"/>
      <c r="W500" s="104"/>
      <c r="X500" s="44"/>
      <c r="Y500" s="42"/>
      <c r="Z500" s="42"/>
      <c r="AA500" s="104"/>
      <c r="AB500" s="44"/>
      <c r="AC500" s="42"/>
      <c r="AD500" s="42"/>
      <c r="AE500" s="42"/>
      <c r="AF500" s="42"/>
      <c r="AG500" s="42"/>
      <c r="AH500" s="42"/>
      <c r="AI500" s="42"/>
    </row>
    <row r="501" spans="11:35" ht="14.4">
      <c r="K501" s="102">
        <v>44930</v>
      </c>
      <c r="L501" s="103">
        <v>15393</v>
      </c>
      <c r="M501" s="100">
        <f t="shared" ref="M501:M516" si="31">L501/L500-1</f>
        <v>-1.059274490987594E-2</v>
      </c>
      <c r="O501" s="104"/>
      <c r="P501" s="44"/>
      <c r="Q501" s="42"/>
      <c r="R501" s="42"/>
      <c r="S501" s="104"/>
      <c r="T501" s="44"/>
      <c r="U501" s="42"/>
      <c r="V501" s="42"/>
      <c r="W501" s="104"/>
      <c r="X501" s="44"/>
      <c r="Y501" s="42"/>
      <c r="Z501" s="42"/>
      <c r="AA501" s="104"/>
      <c r="AB501" s="44"/>
      <c r="AC501" s="42"/>
      <c r="AD501" s="42"/>
      <c r="AE501" s="42"/>
      <c r="AF501" s="42"/>
      <c r="AG501" s="42"/>
      <c r="AH501" s="42"/>
      <c r="AI501" s="42"/>
    </row>
    <row r="502" spans="11:35" ht="14.4">
      <c r="K502" s="102">
        <v>44931</v>
      </c>
      <c r="L502" s="103">
        <v>15386.200195310001</v>
      </c>
      <c r="M502" s="100">
        <f t="shared" si="31"/>
        <v>-4.4174655297857246E-4</v>
      </c>
      <c r="O502" s="104"/>
      <c r="P502" s="44"/>
      <c r="Q502" s="42"/>
      <c r="R502" s="42"/>
      <c r="S502" s="104"/>
      <c r="T502" s="44"/>
      <c r="U502" s="42"/>
      <c r="V502" s="42"/>
      <c r="W502" s="104"/>
      <c r="X502" s="44"/>
      <c r="Y502" s="42"/>
      <c r="Z502" s="42"/>
      <c r="AA502" s="104"/>
      <c r="AB502" s="44"/>
      <c r="AC502" s="42"/>
      <c r="AD502" s="42"/>
      <c r="AE502" s="42"/>
      <c r="AF502" s="42"/>
      <c r="AG502" s="42"/>
      <c r="AH502" s="42"/>
      <c r="AI502" s="42"/>
    </row>
    <row r="503" spans="11:35" ht="14.4">
      <c r="K503" s="102">
        <v>44932</v>
      </c>
      <c r="L503" s="103">
        <v>15272</v>
      </c>
      <c r="M503" s="100">
        <f t="shared" si="31"/>
        <v>-7.4222481093682013E-3</v>
      </c>
      <c r="O503" s="104"/>
      <c r="P503" s="44"/>
      <c r="Q503" s="42"/>
      <c r="R503" s="42"/>
      <c r="S503" s="104"/>
      <c r="T503" s="44"/>
      <c r="U503" s="42"/>
      <c r="V503" s="42"/>
      <c r="W503" s="104"/>
      <c r="X503" s="44"/>
      <c r="Y503" s="42"/>
      <c r="Z503" s="42"/>
      <c r="AA503" s="104"/>
      <c r="AB503" s="44"/>
      <c r="AC503" s="42"/>
      <c r="AD503" s="42"/>
      <c r="AE503" s="42"/>
      <c r="AF503" s="42"/>
      <c r="AG503" s="42"/>
      <c r="AH503" s="42"/>
      <c r="AI503" s="42"/>
    </row>
    <row r="504" spans="11:35" ht="14.4">
      <c r="K504" s="102">
        <v>44935</v>
      </c>
      <c r="L504" s="103">
        <v>15450.09960938</v>
      </c>
      <c r="M504" s="100">
        <f t="shared" si="31"/>
        <v>1.1661839273179764E-2</v>
      </c>
      <c r="O504" s="104"/>
      <c r="P504" s="44"/>
      <c r="Q504" s="42"/>
      <c r="R504" s="42"/>
      <c r="S504" s="104"/>
      <c r="T504" s="44"/>
      <c r="U504" s="42"/>
      <c r="V504" s="42"/>
      <c r="W504" s="104"/>
      <c r="X504" s="44"/>
      <c r="Y504" s="42"/>
      <c r="Z504" s="42"/>
      <c r="AA504" s="104"/>
      <c r="AB504" s="44"/>
      <c r="AC504" s="42"/>
      <c r="AD504" s="42"/>
      <c r="AE504" s="42"/>
      <c r="AF504" s="42"/>
      <c r="AG504" s="42"/>
      <c r="AH504" s="42"/>
      <c r="AI504" s="42"/>
    </row>
    <row r="505" spans="11:35" ht="14.4">
      <c r="K505" s="102">
        <v>44936</v>
      </c>
      <c r="L505" s="103">
        <v>15325.25</v>
      </c>
      <c r="M505" s="100">
        <f t="shared" si="31"/>
        <v>-8.080828767227044E-3</v>
      </c>
      <c r="O505" s="104"/>
      <c r="P505" s="44"/>
      <c r="Q505" s="42"/>
      <c r="R505" s="42"/>
      <c r="S505" s="104"/>
      <c r="T505" s="44"/>
      <c r="U505" s="42"/>
      <c r="V505" s="42"/>
      <c r="W505" s="104"/>
      <c r="X505" s="44"/>
      <c r="Y505" s="42"/>
      <c r="Z505" s="42"/>
      <c r="AA505" s="104"/>
      <c r="AB505" s="44"/>
      <c r="AC505" s="42"/>
      <c r="AD505" s="42"/>
      <c r="AE505" s="42"/>
      <c r="AF505" s="42"/>
      <c r="AG505" s="42"/>
      <c r="AH505" s="42"/>
      <c r="AI505" s="42"/>
    </row>
    <row r="506" spans="11:35" ht="14.4">
      <c r="K506" s="102">
        <v>44937</v>
      </c>
      <c r="L506" s="103">
        <v>15301.34960938</v>
      </c>
      <c r="M506" s="100">
        <f t="shared" si="31"/>
        <v>-1.5595432779236251E-3</v>
      </c>
      <c r="O506" s="104"/>
      <c r="P506" s="44"/>
      <c r="Q506" s="42"/>
      <c r="R506" s="42"/>
      <c r="S506" s="104"/>
      <c r="T506" s="44"/>
      <c r="U506" s="42"/>
      <c r="V506" s="42"/>
      <c r="W506" s="104"/>
      <c r="X506" s="44"/>
      <c r="Y506" s="42"/>
      <c r="Z506" s="42"/>
      <c r="AA506" s="104"/>
      <c r="AB506" s="44"/>
      <c r="AC506" s="42"/>
      <c r="AD506" s="42"/>
      <c r="AE506" s="42"/>
      <c r="AF506" s="42"/>
      <c r="AG506" s="42"/>
      <c r="AH506" s="42"/>
      <c r="AI506" s="42"/>
    </row>
    <row r="507" spans="11:35" ht="14.4">
      <c r="K507" s="102">
        <v>44938</v>
      </c>
      <c r="L507" s="103">
        <v>15279.59960938</v>
      </c>
      <c r="M507" s="100">
        <f t="shared" si="31"/>
        <v>-1.4214432422788859E-3</v>
      </c>
      <c r="O507" s="104"/>
      <c r="P507" s="44"/>
      <c r="Q507" s="42"/>
      <c r="R507" s="42"/>
      <c r="S507" s="104"/>
      <c r="T507" s="44"/>
      <c r="U507" s="42"/>
      <c r="V507" s="42"/>
      <c r="W507" s="104"/>
      <c r="X507" s="44"/>
      <c r="Y507" s="42"/>
      <c r="Z507" s="42"/>
      <c r="AA507" s="104"/>
      <c r="AB507" s="44"/>
      <c r="AC507" s="42"/>
      <c r="AD507" s="42"/>
      <c r="AE507" s="42"/>
      <c r="AF507" s="42"/>
      <c r="AG507" s="42"/>
      <c r="AH507" s="42"/>
      <c r="AI507" s="42"/>
    </row>
    <row r="508" spans="11:35" ht="14.4">
      <c r="K508" s="102">
        <v>44939</v>
      </c>
      <c r="L508" s="103">
        <v>15346.09960938</v>
      </c>
      <c r="M508" s="100">
        <f t="shared" si="31"/>
        <v>4.3522082842522014E-3</v>
      </c>
      <c r="O508" s="104"/>
      <c r="P508" s="44"/>
      <c r="Q508" s="42"/>
      <c r="R508" s="42"/>
      <c r="S508" s="104"/>
      <c r="T508" s="44"/>
      <c r="U508" s="42"/>
      <c r="V508" s="42"/>
      <c r="W508" s="104"/>
      <c r="X508" s="44"/>
      <c r="Y508" s="42"/>
      <c r="Z508" s="42"/>
      <c r="AA508" s="104"/>
      <c r="AB508" s="44"/>
      <c r="AC508" s="42"/>
      <c r="AD508" s="42"/>
      <c r="AE508" s="42"/>
      <c r="AF508" s="42"/>
      <c r="AG508" s="42"/>
      <c r="AH508" s="42"/>
      <c r="AI508" s="42"/>
    </row>
    <row r="509" spans="11:35" ht="14.4">
      <c r="K509" s="102">
        <v>44942</v>
      </c>
      <c r="L509" s="103">
        <v>15305.450195310001</v>
      </c>
      <c r="M509" s="100">
        <f t="shared" si="31"/>
        <v>-2.6488433611595585E-3</v>
      </c>
      <c r="O509" s="104"/>
      <c r="P509" s="44"/>
      <c r="Q509" s="42"/>
      <c r="R509" s="42"/>
      <c r="S509" s="104"/>
      <c r="T509" s="44"/>
      <c r="U509" s="42"/>
      <c r="V509" s="42"/>
      <c r="W509" s="104"/>
      <c r="X509" s="44"/>
      <c r="Y509" s="42"/>
      <c r="Z509" s="42"/>
      <c r="AA509" s="104"/>
      <c r="AB509" s="44"/>
      <c r="AC509" s="42"/>
      <c r="AD509" s="42"/>
      <c r="AE509" s="42"/>
      <c r="AF509" s="42"/>
      <c r="AG509" s="42"/>
      <c r="AH509" s="42"/>
      <c r="AI509" s="42"/>
    </row>
    <row r="510" spans="11:35" ht="14.4">
      <c r="K510" s="102">
        <v>44943</v>
      </c>
      <c r="L510" s="103">
        <v>15396.15039063</v>
      </c>
      <c r="M510" s="100">
        <f t="shared" si="31"/>
        <v>5.92600636783569E-3</v>
      </c>
      <c r="O510" s="104"/>
      <c r="P510" s="44"/>
      <c r="Q510" s="42"/>
      <c r="R510" s="42"/>
      <c r="S510" s="104"/>
      <c r="T510" s="44"/>
      <c r="U510" s="42"/>
      <c r="V510" s="42"/>
      <c r="W510" s="104"/>
      <c r="X510" s="44"/>
      <c r="Y510" s="42"/>
      <c r="Z510" s="42"/>
      <c r="AA510" s="104"/>
      <c r="AB510" s="44"/>
      <c r="AC510" s="42"/>
      <c r="AD510" s="42"/>
      <c r="AE510" s="42"/>
      <c r="AF510" s="42"/>
      <c r="AG510" s="42"/>
      <c r="AH510" s="42"/>
      <c r="AI510" s="42"/>
    </row>
    <row r="511" spans="11:35" ht="14.4">
      <c r="K511" s="102">
        <v>44944</v>
      </c>
      <c r="L511" s="103">
        <v>15466.34960938</v>
      </c>
      <c r="M511" s="100">
        <f t="shared" si="31"/>
        <v>4.5595305949155396E-3</v>
      </c>
      <c r="O511" s="104"/>
      <c r="P511" s="44"/>
      <c r="Q511" s="42"/>
      <c r="R511" s="42"/>
      <c r="S511" s="104"/>
      <c r="T511" s="44"/>
      <c r="U511" s="42"/>
      <c r="V511" s="42"/>
      <c r="W511" s="104"/>
      <c r="X511" s="44"/>
      <c r="Y511" s="42"/>
      <c r="Z511" s="42"/>
      <c r="AA511" s="104"/>
      <c r="AB511" s="44"/>
      <c r="AC511" s="42"/>
      <c r="AD511" s="42"/>
      <c r="AE511" s="42"/>
      <c r="AF511" s="42"/>
      <c r="AG511" s="42"/>
      <c r="AH511" s="42"/>
      <c r="AI511" s="42"/>
    </row>
    <row r="512" spans="11:35" ht="14.4">
      <c r="K512" s="102">
        <v>44945</v>
      </c>
      <c r="L512" s="103">
        <v>15419.700195310001</v>
      </c>
      <c r="M512" s="100">
        <f t="shared" si="31"/>
        <v>-3.0161877397176795E-3</v>
      </c>
      <c r="O512" s="104"/>
      <c r="P512" s="44"/>
      <c r="Q512" s="42"/>
      <c r="R512" s="42"/>
      <c r="S512" s="104"/>
      <c r="T512" s="44"/>
      <c r="U512" s="42"/>
      <c r="V512" s="42"/>
      <c r="W512" s="104"/>
      <c r="X512" s="44"/>
      <c r="Y512" s="42"/>
      <c r="Z512" s="42"/>
      <c r="AA512" s="104"/>
      <c r="AB512" s="44"/>
      <c r="AC512" s="42"/>
      <c r="AD512" s="42"/>
      <c r="AE512" s="42"/>
      <c r="AF512" s="42"/>
      <c r="AG512" s="42"/>
      <c r="AH512" s="42"/>
      <c r="AI512" s="42"/>
    </row>
    <row r="513" spans="11:35" ht="14.4">
      <c r="K513" s="102">
        <v>44946</v>
      </c>
      <c r="L513" s="103">
        <v>15347.90039063</v>
      </c>
      <c r="M513" s="100">
        <f t="shared" si="31"/>
        <v>-4.6563683969574887E-3</v>
      </c>
      <c r="O513" s="104"/>
      <c r="P513" s="44"/>
      <c r="Q513" s="42"/>
      <c r="R513" s="42"/>
      <c r="S513" s="104"/>
      <c r="T513" s="44"/>
      <c r="U513" s="42"/>
      <c r="V513" s="42"/>
      <c r="W513" s="104"/>
      <c r="X513" s="44"/>
      <c r="Y513" s="42"/>
      <c r="Z513" s="42"/>
      <c r="AA513" s="104"/>
      <c r="AB513" s="44"/>
      <c r="AC513" s="42"/>
      <c r="AD513" s="42"/>
      <c r="AE513" s="42"/>
      <c r="AF513" s="42"/>
      <c r="AG513" s="42"/>
      <c r="AH513" s="42"/>
      <c r="AI513" s="42"/>
    </row>
    <row r="514" spans="11:35" ht="14.4">
      <c r="K514" s="102">
        <v>44949</v>
      </c>
      <c r="L514" s="103">
        <v>15403.200195310001</v>
      </c>
      <c r="M514" s="100">
        <f t="shared" si="31"/>
        <v>3.603085977399223E-3</v>
      </c>
      <c r="O514" s="104"/>
      <c r="P514" s="44"/>
      <c r="Q514" s="42"/>
      <c r="R514" s="42"/>
      <c r="S514" s="104"/>
      <c r="T514" s="44"/>
      <c r="U514" s="42"/>
      <c r="V514" s="42"/>
      <c r="W514" s="104"/>
      <c r="X514" s="44"/>
      <c r="Y514" s="42"/>
      <c r="Z514" s="42"/>
      <c r="AA514" s="104"/>
      <c r="AB514" s="44"/>
      <c r="AC514" s="42"/>
      <c r="AD514" s="42"/>
      <c r="AE514" s="42"/>
      <c r="AF514" s="42"/>
      <c r="AG514" s="42"/>
      <c r="AH514" s="42"/>
      <c r="AI514" s="42"/>
    </row>
    <row r="515" spans="11:35" ht="14.4">
      <c r="K515" s="102">
        <v>44950</v>
      </c>
      <c r="L515" s="103">
        <v>15388.549804689999</v>
      </c>
      <c r="M515" s="100">
        <f t="shared" si="31"/>
        <v>-9.5112641751304849E-4</v>
      </c>
      <c r="O515" s="104"/>
      <c r="P515" s="44"/>
      <c r="Q515" s="42"/>
      <c r="R515" s="42"/>
      <c r="S515" s="104"/>
      <c r="T515" s="44"/>
      <c r="U515" s="42"/>
      <c r="V515" s="42"/>
      <c r="W515" s="104"/>
      <c r="X515" s="44"/>
      <c r="Y515" s="42"/>
      <c r="Z515" s="42"/>
      <c r="AA515" s="104"/>
      <c r="AB515" s="44"/>
      <c r="AC515" s="42"/>
      <c r="AD515" s="42"/>
      <c r="AE515" s="42"/>
      <c r="AF515" s="42"/>
      <c r="AG515" s="42"/>
      <c r="AH515" s="42"/>
      <c r="AI515" s="42"/>
    </row>
    <row r="516" spans="11:35" ht="14.4">
      <c r="K516" s="102">
        <v>44951</v>
      </c>
      <c r="L516" s="103">
        <v>15171.950195310001</v>
      </c>
      <c r="M516" s="100">
        <f t="shared" si="31"/>
        <v>-1.4075375011229796E-2</v>
      </c>
      <c r="O516" s="104"/>
      <c r="P516" s="44"/>
      <c r="Q516" s="42"/>
      <c r="R516" s="42"/>
      <c r="S516" s="104"/>
      <c r="T516" s="44"/>
      <c r="U516" s="42"/>
      <c r="V516" s="42"/>
      <c r="W516" s="104"/>
      <c r="X516" s="44"/>
      <c r="Y516" s="42"/>
      <c r="Z516" s="42"/>
      <c r="AA516" s="104"/>
      <c r="AB516" s="44"/>
      <c r="AC516" s="42"/>
      <c r="AD516" s="42"/>
      <c r="AE516" s="42"/>
      <c r="AF516" s="42"/>
      <c r="AG516" s="42"/>
      <c r="AH516" s="42"/>
      <c r="AI516" s="42"/>
    </row>
    <row r="517" spans="11:35" ht="14.4">
      <c r="K517" s="102">
        <v>44953</v>
      </c>
      <c r="L517" s="103">
        <v>14874.75</v>
      </c>
      <c r="M517" s="100">
        <f t="shared" ref="M517:M532" si="32">L517/L516-1</f>
        <v>-1.9588793232518831E-2</v>
      </c>
      <c r="O517" s="104"/>
      <c r="P517" s="44"/>
      <c r="Q517" s="42"/>
      <c r="R517" s="42"/>
      <c r="S517" s="104"/>
      <c r="T517" s="44"/>
      <c r="U517" s="42"/>
      <c r="V517" s="42"/>
      <c r="W517" s="104"/>
      <c r="X517" s="44"/>
      <c r="Y517" s="42"/>
      <c r="Z517" s="42"/>
      <c r="AA517" s="104"/>
      <c r="AB517" s="44"/>
      <c r="AC517" s="42"/>
      <c r="AD517" s="42"/>
      <c r="AE517" s="42"/>
      <c r="AF517" s="42"/>
      <c r="AG517" s="42"/>
      <c r="AH517" s="42"/>
      <c r="AI517" s="42"/>
    </row>
    <row r="518" spans="11:35" ht="14.4">
      <c r="K518" s="102">
        <v>44956</v>
      </c>
      <c r="L518" s="103">
        <v>14854.200195310001</v>
      </c>
      <c r="M518" s="100">
        <f t="shared" si="32"/>
        <v>-1.3815226938267422E-3</v>
      </c>
      <c r="O518" s="104"/>
      <c r="P518" s="44"/>
      <c r="Q518" s="42"/>
      <c r="R518" s="42"/>
      <c r="S518" s="104"/>
      <c r="T518" s="44"/>
      <c r="U518" s="42"/>
      <c r="V518" s="42"/>
      <c r="W518" s="104"/>
      <c r="X518" s="44"/>
      <c r="Y518" s="42"/>
      <c r="Z518" s="42"/>
      <c r="AA518" s="104"/>
      <c r="AB518" s="44"/>
      <c r="AC518" s="42"/>
      <c r="AD518" s="42"/>
      <c r="AE518" s="42"/>
      <c r="AF518" s="42"/>
      <c r="AG518" s="42"/>
      <c r="AH518" s="42"/>
      <c r="AI518" s="42"/>
    </row>
    <row r="519" spans="11:35" ht="14.4">
      <c r="K519" s="102">
        <v>44957</v>
      </c>
      <c r="L519" s="103">
        <v>14935.5</v>
      </c>
      <c r="M519" s="100">
        <f t="shared" si="32"/>
        <v>5.4731862786976393E-3</v>
      </c>
      <c r="O519" s="104"/>
      <c r="P519" s="44"/>
      <c r="Q519" s="42"/>
      <c r="R519" s="42"/>
      <c r="S519" s="104"/>
      <c r="T519" s="44"/>
      <c r="U519" s="42"/>
      <c r="V519" s="42"/>
      <c r="W519" s="104"/>
      <c r="X519" s="44"/>
      <c r="Y519" s="42"/>
      <c r="Z519" s="42"/>
      <c r="AA519" s="104"/>
      <c r="AB519" s="44"/>
      <c r="AC519" s="42"/>
      <c r="AD519" s="42"/>
      <c r="AE519" s="42"/>
      <c r="AF519" s="42"/>
      <c r="AG519" s="42"/>
      <c r="AH519" s="42"/>
      <c r="AI519" s="42"/>
    </row>
    <row r="520" spans="11:35" ht="14.4">
      <c r="K520" s="102">
        <v>44958</v>
      </c>
      <c r="L520" s="103">
        <v>14847.65039063</v>
      </c>
      <c r="M520" s="100">
        <f t="shared" si="32"/>
        <v>-5.8819329362926887E-3</v>
      </c>
      <c r="O520" s="104"/>
      <c r="P520" s="44"/>
      <c r="Q520" s="42"/>
      <c r="R520" s="42"/>
      <c r="S520" s="104"/>
      <c r="T520" s="44"/>
      <c r="U520" s="42"/>
      <c r="V520" s="42"/>
      <c r="W520" s="104"/>
      <c r="X520" s="44"/>
      <c r="Y520" s="42"/>
      <c r="Z520" s="42"/>
      <c r="AA520" s="104"/>
      <c r="AB520" s="44"/>
      <c r="AC520" s="42"/>
      <c r="AD520" s="42"/>
      <c r="AE520" s="42"/>
      <c r="AF520" s="42"/>
      <c r="AG520" s="42"/>
      <c r="AH520" s="42"/>
      <c r="AI520" s="42"/>
    </row>
    <row r="521" spans="11:35" ht="14.4">
      <c r="K521" s="102">
        <v>44959</v>
      </c>
      <c r="L521" s="103">
        <v>14839.40039063</v>
      </c>
      <c r="M521" s="100">
        <f t="shared" si="32"/>
        <v>-5.5564347105085954E-4</v>
      </c>
      <c r="O521" s="104"/>
      <c r="P521" s="44"/>
      <c r="Q521" s="42"/>
      <c r="R521" s="42"/>
      <c r="S521" s="104"/>
      <c r="T521" s="44"/>
      <c r="U521" s="42"/>
      <c r="V521" s="42"/>
      <c r="W521" s="104"/>
      <c r="X521" s="44"/>
      <c r="Y521" s="42"/>
      <c r="Z521" s="42"/>
      <c r="AA521" s="104"/>
      <c r="AB521" s="44"/>
      <c r="AC521" s="42"/>
      <c r="AD521" s="42"/>
      <c r="AE521" s="42"/>
      <c r="AF521" s="42"/>
      <c r="AG521" s="42"/>
      <c r="AH521" s="42"/>
      <c r="AI521" s="42"/>
    </row>
    <row r="522" spans="11:35" ht="14.4">
      <c r="K522" s="102">
        <v>44960</v>
      </c>
      <c r="L522" s="103">
        <v>14962.34960938</v>
      </c>
      <c r="M522" s="100">
        <f t="shared" si="32"/>
        <v>8.2853225543826348E-3</v>
      </c>
      <c r="O522" s="104"/>
      <c r="P522" s="44"/>
      <c r="Q522" s="42"/>
      <c r="R522" s="42"/>
      <c r="S522" s="104"/>
      <c r="T522" s="44"/>
      <c r="U522" s="42"/>
      <c r="V522" s="42"/>
      <c r="W522" s="104"/>
      <c r="X522" s="44"/>
      <c r="Y522" s="42"/>
      <c r="Z522" s="42"/>
      <c r="AA522" s="104"/>
      <c r="AB522" s="44"/>
      <c r="AC522" s="42"/>
      <c r="AD522" s="42"/>
      <c r="AE522" s="42"/>
      <c r="AF522" s="42"/>
      <c r="AG522" s="42"/>
      <c r="AH522" s="42"/>
      <c r="AI522" s="42"/>
    </row>
    <row r="523" spans="11:35" ht="14.4">
      <c r="K523" s="102">
        <v>44963</v>
      </c>
      <c r="L523" s="103">
        <v>14934.15039063</v>
      </c>
      <c r="M523" s="100">
        <f t="shared" si="32"/>
        <v>-1.8846785088032503E-3</v>
      </c>
      <c r="O523" s="104"/>
      <c r="P523" s="44"/>
      <c r="Q523" s="42"/>
      <c r="R523" s="42"/>
      <c r="S523" s="104"/>
      <c r="T523" s="44"/>
      <c r="U523" s="42"/>
      <c r="V523" s="42"/>
      <c r="W523" s="104"/>
      <c r="X523" s="44"/>
      <c r="Y523" s="42"/>
      <c r="Z523" s="42"/>
      <c r="AA523" s="104"/>
      <c r="AB523" s="44"/>
      <c r="AC523" s="42"/>
      <c r="AD523" s="42"/>
      <c r="AE523" s="42"/>
      <c r="AF523" s="42"/>
      <c r="AG523" s="42"/>
      <c r="AH523" s="42"/>
      <c r="AI523" s="42"/>
    </row>
    <row r="524" spans="11:35" ht="14.4">
      <c r="K524" s="102">
        <v>44964</v>
      </c>
      <c r="L524" s="103">
        <v>14902.200195310001</v>
      </c>
      <c r="M524" s="100">
        <f t="shared" si="32"/>
        <v>-2.1394049533641768E-3</v>
      </c>
      <c r="O524" s="104"/>
      <c r="P524" s="44"/>
      <c r="Q524" s="42"/>
      <c r="R524" s="42"/>
      <c r="S524" s="104"/>
      <c r="T524" s="44"/>
      <c r="U524" s="42"/>
      <c r="V524" s="42"/>
      <c r="W524" s="104"/>
      <c r="X524" s="44"/>
      <c r="Y524" s="42"/>
      <c r="Z524" s="42"/>
      <c r="AA524" s="104"/>
      <c r="AB524" s="44"/>
      <c r="AC524" s="42"/>
      <c r="AD524" s="42"/>
      <c r="AE524" s="42"/>
      <c r="AF524" s="42"/>
      <c r="AG524" s="42"/>
      <c r="AH524" s="42"/>
      <c r="AI524" s="42"/>
    </row>
    <row r="525" spans="11:35" ht="14.4">
      <c r="K525" s="102">
        <v>44965</v>
      </c>
      <c r="L525" s="103">
        <v>15028.299804689999</v>
      </c>
      <c r="M525" s="100">
        <f t="shared" si="32"/>
        <v>8.4618115263064286E-3</v>
      </c>
      <c r="O525" s="104"/>
      <c r="P525" s="44"/>
      <c r="Q525" s="42"/>
      <c r="R525" s="42"/>
      <c r="S525" s="104"/>
      <c r="T525" s="44"/>
      <c r="U525" s="42"/>
      <c r="V525" s="42"/>
      <c r="W525" s="104"/>
      <c r="X525" s="44"/>
      <c r="Y525" s="42"/>
      <c r="Z525" s="42"/>
      <c r="AA525" s="104"/>
      <c r="AB525" s="44"/>
      <c r="AC525" s="42"/>
      <c r="AD525" s="42"/>
      <c r="AE525" s="42"/>
      <c r="AF525" s="42"/>
      <c r="AG525" s="42"/>
      <c r="AH525" s="42"/>
      <c r="AI525" s="42"/>
    </row>
    <row r="526" spans="11:35" ht="14.4">
      <c r="K526" s="102">
        <v>44966</v>
      </c>
      <c r="L526" s="103">
        <v>15030.09960938</v>
      </c>
      <c r="M526" s="100">
        <f t="shared" si="32"/>
        <v>1.1976103174626829E-4</v>
      </c>
      <c r="O526" s="104"/>
      <c r="P526" s="44"/>
      <c r="Q526" s="42"/>
      <c r="R526" s="42"/>
      <c r="S526" s="104"/>
      <c r="T526" s="44"/>
      <c r="U526" s="42"/>
      <c r="V526" s="42"/>
      <c r="W526" s="104"/>
      <c r="X526" s="44"/>
      <c r="Y526" s="42"/>
      <c r="Z526" s="42"/>
      <c r="AA526" s="104"/>
      <c r="AB526" s="44"/>
      <c r="AC526" s="42"/>
      <c r="AD526" s="42"/>
      <c r="AE526" s="42"/>
      <c r="AF526" s="42"/>
      <c r="AG526" s="42"/>
      <c r="AH526" s="42"/>
      <c r="AI526" s="42"/>
    </row>
    <row r="527" spans="11:35" ht="14.4">
      <c r="K527" s="102">
        <v>44967</v>
      </c>
      <c r="L527" s="103">
        <v>15015.84960938</v>
      </c>
      <c r="M527" s="100">
        <f t="shared" si="32"/>
        <v>-9.4809750902158374E-4</v>
      </c>
      <c r="O527" s="104"/>
      <c r="P527" s="44"/>
      <c r="Q527" s="42"/>
      <c r="R527" s="42"/>
      <c r="S527" s="104"/>
      <c r="T527" s="44"/>
      <c r="U527" s="42"/>
      <c r="V527" s="42"/>
      <c r="W527" s="104"/>
      <c r="X527" s="44"/>
      <c r="Y527" s="42"/>
      <c r="Z527" s="42"/>
      <c r="AA527" s="104"/>
      <c r="AB527" s="44"/>
      <c r="AC527" s="42"/>
      <c r="AD527" s="42"/>
      <c r="AE527" s="42"/>
      <c r="AF527" s="42"/>
      <c r="AG527" s="42"/>
      <c r="AH527" s="42"/>
      <c r="AI527" s="42"/>
    </row>
    <row r="528" spans="11:35" ht="14.4">
      <c r="K528" s="102">
        <v>44970</v>
      </c>
      <c r="L528" s="103">
        <v>14900.5</v>
      </c>
      <c r="M528" s="100">
        <f t="shared" si="32"/>
        <v>-7.6818569964861583E-3</v>
      </c>
      <c r="O528" s="104"/>
      <c r="P528" s="44"/>
      <c r="Q528" s="42"/>
      <c r="R528" s="42"/>
      <c r="S528" s="104"/>
      <c r="T528" s="44"/>
      <c r="U528" s="42"/>
      <c r="V528" s="42"/>
      <c r="W528" s="104"/>
      <c r="X528" s="44"/>
      <c r="Y528" s="42"/>
      <c r="Z528" s="42"/>
      <c r="AA528" s="104"/>
      <c r="AB528" s="44"/>
      <c r="AC528" s="42"/>
      <c r="AD528" s="42"/>
      <c r="AE528" s="42"/>
      <c r="AF528" s="42"/>
      <c r="AG528" s="42"/>
      <c r="AH528" s="42"/>
      <c r="AI528" s="42"/>
    </row>
    <row r="529" spans="11:35" ht="14.4">
      <c r="K529" s="102">
        <v>44971</v>
      </c>
      <c r="L529" s="103">
        <v>14968.90039063</v>
      </c>
      <c r="M529" s="100">
        <f t="shared" si="32"/>
        <v>4.5904762007986655E-3</v>
      </c>
      <c r="O529" s="104"/>
      <c r="P529" s="44"/>
      <c r="Q529" s="42"/>
      <c r="R529" s="42"/>
      <c r="S529" s="104"/>
      <c r="T529" s="44"/>
      <c r="U529" s="42"/>
      <c r="V529" s="42"/>
      <c r="W529" s="104"/>
      <c r="X529" s="44"/>
      <c r="Y529" s="42"/>
      <c r="Z529" s="42"/>
      <c r="AA529" s="104"/>
      <c r="AB529" s="44"/>
      <c r="AC529" s="42"/>
      <c r="AD529" s="42"/>
      <c r="AE529" s="42"/>
      <c r="AF529" s="42"/>
      <c r="AG529" s="42"/>
      <c r="AH529" s="42"/>
      <c r="AI529" s="42"/>
    </row>
    <row r="530" spans="11:35" ht="14.4">
      <c r="K530" s="102">
        <v>44972</v>
      </c>
      <c r="L530" s="103">
        <v>15039.65039063</v>
      </c>
      <c r="M530" s="100">
        <f t="shared" si="32"/>
        <v>4.7264660832593286E-3</v>
      </c>
      <c r="O530" s="104"/>
      <c r="P530" s="44"/>
      <c r="Q530" s="42"/>
      <c r="R530" s="42"/>
      <c r="S530" s="104"/>
      <c r="T530" s="44"/>
      <c r="U530" s="42"/>
      <c r="V530" s="42"/>
      <c r="W530" s="104"/>
      <c r="X530" s="44"/>
      <c r="Y530" s="42"/>
      <c r="Z530" s="42"/>
      <c r="AA530" s="104"/>
      <c r="AB530" s="44"/>
      <c r="AC530" s="42"/>
      <c r="AD530" s="42"/>
      <c r="AE530" s="42"/>
      <c r="AF530" s="42"/>
      <c r="AG530" s="42"/>
      <c r="AH530" s="42"/>
      <c r="AI530" s="42"/>
    </row>
    <row r="531" spans="11:35" ht="14.4">
      <c r="K531" s="102">
        <v>44973</v>
      </c>
      <c r="L531" s="103">
        <v>15083.75</v>
      </c>
      <c r="M531" s="100">
        <f t="shared" si="32"/>
        <v>2.9322230387398562E-3</v>
      </c>
      <c r="O531" s="104"/>
      <c r="P531" s="44"/>
      <c r="Q531" s="42"/>
      <c r="R531" s="42"/>
      <c r="S531" s="104"/>
      <c r="T531" s="44"/>
      <c r="U531" s="42"/>
      <c r="V531" s="42"/>
      <c r="W531" s="104"/>
      <c r="X531" s="44"/>
      <c r="Y531" s="42"/>
      <c r="Z531" s="42"/>
      <c r="AA531" s="104"/>
      <c r="AB531" s="44"/>
      <c r="AC531" s="42"/>
      <c r="AD531" s="42"/>
      <c r="AE531" s="42"/>
      <c r="AF531" s="42"/>
      <c r="AG531" s="42"/>
      <c r="AH531" s="42"/>
      <c r="AI531" s="42"/>
    </row>
    <row r="532" spans="11:35" ht="14.4">
      <c r="K532" s="102">
        <v>44974</v>
      </c>
      <c r="L532" s="103">
        <v>15003.950195310001</v>
      </c>
      <c r="M532" s="100">
        <f t="shared" si="32"/>
        <v>-5.2904486410871865E-3</v>
      </c>
      <c r="O532" s="104"/>
      <c r="P532" s="44"/>
      <c r="Q532" s="42"/>
      <c r="R532" s="42"/>
      <c r="S532" s="104"/>
      <c r="T532" s="44"/>
      <c r="U532" s="42"/>
      <c r="V532" s="42"/>
      <c r="W532" s="104"/>
      <c r="X532" s="44"/>
      <c r="Y532" s="42"/>
      <c r="Z532" s="42"/>
      <c r="AA532" s="104"/>
      <c r="AB532" s="44"/>
      <c r="AC532" s="42"/>
      <c r="AD532" s="42"/>
      <c r="AE532" s="42"/>
      <c r="AF532" s="42"/>
      <c r="AG532" s="42"/>
      <c r="AH532" s="42"/>
      <c r="AI532" s="42"/>
    </row>
    <row r="533" spans="11:35" ht="14.4">
      <c r="K533" s="102">
        <v>44977</v>
      </c>
      <c r="L533" s="103">
        <v>14938.65039063</v>
      </c>
      <c r="M533" s="100">
        <f t="shared" ref="M533:M548" si="33">L533/L532-1</f>
        <v>-4.3521741827969862E-3</v>
      </c>
      <c r="O533" s="104"/>
      <c r="P533" s="44"/>
      <c r="Q533" s="42"/>
      <c r="R533" s="42"/>
      <c r="S533" s="104"/>
      <c r="T533" s="44"/>
      <c r="U533" s="42"/>
      <c r="V533" s="42"/>
      <c r="W533" s="104"/>
      <c r="X533" s="44"/>
      <c r="Y533" s="42"/>
      <c r="Z533" s="42"/>
      <c r="AA533" s="104"/>
      <c r="AB533" s="44"/>
      <c r="AC533" s="42"/>
      <c r="AD533" s="42"/>
      <c r="AE533" s="42"/>
      <c r="AF533" s="42"/>
      <c r="AG533" s="42"/>
      <c r="AH533" s="42"/>
      <c r="AI533" s="42"/>
    </row>
    <row r="534" spans="11:35" ht="14.4">
      <c r="K534" s="102">
        <v>44978</v>
      </c>
      <c r="L534" s="103">
        <v>14913.950195310001</v>
      </c>
      <c r="M534" s="100">
        <f t="shared" si="33"/>
        <v>-1.653442223635726E-3</v>
      </c>
      <c r="O534" s="104"/>
      <c r="P534" s="44"/>
      <c r="Q534" s="42"/>
      <c r="R534" s="42"/>
      <c r="S534" s="104"/>
      <c r="T534" s="44"/>
      <c r="U534" s="42"/>
      <c r="V534" s="42"/>
      <c r="W534" s="104"/>
      <c r="X534" s="44"/>
      <c r="Y534" s="42"/>
      <c r="Z534" s="42"/>
      <c r="AA534" s="104"/>
      <c r="AB534" s="44"/>
      <c r="AC534" s="42"/>
      <c r="AD534" s="42"/>
      <c r="AE534" s="42"/>
      <c r="AF534" s="42"/>
      <c r="AG534" s="42"/>
      <c r="AH534" s="42"/>
      <c r="AI534" s="42"/>
    </row>
    <row r="535" spans="11:35" ht="14.4">
      <c r="K535" s="102">
        <v>44979</v>
      </c>
      <c r="L535" s="103">
        <v>14701.90039063</v>
      </c>
      <c r="M535" s="100">
        <f t="shared" si="33"/>
        <v>-1.4218218641140701E-2</v>
      </c>
      <c r="O535" s="104"/>
      <c r="P535" s="44"/>
      <c r="Q535" s="42"/>
      <c r="R535" s="42"/>
      <c r="S535" s="104"/>
      <c r="T535" s="44"/>
      <c r="U535" s="42"/>
      <c r="V535" s="42"/>
      <c r="W535" s="104"/>
      <c r="X535" s="44"/>
      <c r="Y535" s="42"/>
      <c r="Z535" s="42"/>
      <c r="AA535" s="104"/>
      <c r="AB535" s="44"/>
      <c r="AC535" s="42"/>
      <c r="AD535" s="42"/>
      <c r="AE535" s="42"/>
      <c r="AF535" s="42"/>
      <c r="AG535" s="42"/>
      <c r="AH535" s="42"/>
      <c r="AI535" s="42"/>
    </row>
    <row r="536" spans="11:35" ht="14.4">
      <c r="K536" s="102">
        <v>44980</v>
      </c>
      <c r="L536" s="103">
        <v>14666.75</v>
      </c>
      <c r="M536" s="100">
        <f t="shared" si="33"/>
        <v>-2.3908739479967522E-3</v>
      </c>
      <c r="O536" s="104"/>
      <c r="P536" s="44"/>
      <c r="Q536" s="42"/>
      <c r="R536" s="42"/>
      <c r="S536" s="104"/>
      <c r="T536" s="44"/>
      <c r="U536" s="42"/>
      <c r="V536" s="42"/>
      <c r="W536" s="104"/>
      <c r="X536" s="44"/>
      <c r="Y536" s="42"/>
      <c r="Z536" s="42"/>
      <c r="AA536" s="104"/>
      <c r="AB536" s="44"/>
      <c r="AC536" s="42"/>
      <c r="AD536" s="42"/>
      <c r="AE536" s="42"/>
      <c r="AF536" s="42"/>
      <c r="AG536" s="42"/>
      <c r="AH536" s="42"/>
      <c r="AI536" s="42"/>
    </row>
    <row r="537" spans="11:35" ht="14.4">
      <c r="K537" s="102">
        <v>44981</v>
      </c>
      <c r="L537" s="103">
        <v>14630.450195310001</v>
      </c>
      <c r="M537" s="100">
        <f t="shared" si="33"/>
        <v>-2.4749726210645528E-3</v>
      </c>
      <c r="O537" s="104"/>
      <c r="P537" s="44"/>
      <c r="Q537" s="42"/>
      <c r="R537" s="42"/>
      <c r="S537" s="104"/>
      <c r="T537" s="44"/>
      <c r="U537" s="42"/>
      <c r="V537" s="42"/>
      <c r="W537" s="104"/>
      <c r="X537" s="44"/>
      <c r="Y537" s="42"/>
      <c r="Z537" s="42"/>
      <c r="AA537" s="104"/>
      <c r="AB537" s="44"/>
      <c r="AC537" s="42"/>
      <c r="AD537" s="42"/>
      <c r="AE537" s="42"/>
      <c r="AF537" s="42"/>
      <c r="AG537" s="42"/>
      <c r="AH537" s="42"/>
      <c r="AI537" s="42"/>
    </row>
    <row r="538" spans="11:35" ht="14.4">
      <c r="K538" s="102">
        <v>44984</v>
      </c>
      <c r="L538" s="103">
        <v>14548.700195310001</v>
      </c>
      <c r="M538" s="100">
        <f t="shared" si="33"/>
        <v>-5.5876612755365596E-3</v>
      </c>
      <c r="O538" s="104"/>
      <c r="P538" s="44"/>
      <c r="Q538" s="42"/>
      <c r="R538" s="42"/>
      <c r="S538" s="104"/>
      <c r="T538" s="44"/>
      <c r="U538" s="42"/>
      <c r="V538" s="42"/>
      <c r="W538" s="104"/>
      <c r="X538" s="44"/>
      <c r="Y538" s="42"/>
      <c r="Z538" s="42"/>
      <c r="AA538" s="104"/>
      <c r="AB538" s="44"/>
      <c r="AC538" s="42"/>
      <c r="AD538" s="42"/>
      <c r="AE538" s="42"/>
      <c r="AF538" s="42"/>
      <c r="AG538" s="42"/>
      <c r="AH538" s="42"/>
      <c r="AI538" s="42"/>
    </row>
    <row r="539" spans="11:35" ht="14.4">
      <c r="K539" s="102">
        <v>44985</v>
      </c>
      <c r="L539" s="103">
        <v>14518.75</v>
      </c>
      <c r="M539" s="100">
        <f t="shared" si="33"/>
        <v>-2.0586165710979598E-3</v>
      </c>
      <c r="O539" s="104"/>
      <c r="P539" s="44"/>
      <c r="Q539" s="42"/>
      <c r="R539" s="42"/>
      <c r="S539" s="104"/>
      <c r="T539" s="44"/>
      <c r="U539" s="42"/>
      <c r="V539" s="42"/>
      <c r="W539" s="104"/>
      <c r="X539" s="44"/>
      <c r="Y539" s="42"/>
      <c r="Z539" s="42"/>
      <c r="AA539" s="104"/>
      <c r="AB539" s="44"/>
      <c r="AC539" s="42"/>
      <c r="AD539" s="42"/>
      <c r="AE539" s="42"/>
      <c r="AF539" s="42"/>
      <c r="AG539" s="42"/>
      <c r="AH539" s="42"/>
      <c r="AI539" s="42"/>
    </row>
    <row r="540" spans="11:35" ht="14.4">
      <c r="K540" s="102">
        <v>44986</v>
      </c>
      <c r="L540" s="103">
        <v>14664.84960938</v>
      </c>
      <c r="M540" s="100">
        <f t="shared" si="33"/>
        <v>1.006282285871718E-2</v>
      </c>
      <c r="O540" s="104"/>
      <c r="P540" s="44"/>
      <c r="Q540" s="42"/>
      <c r="R540" s="42"/>
      <c r="S540" s="104"/>
      <c r="T540" s="44"/>
      <c r="U540" s="42"/>
      <c r="V540" s="42"/>
      <c r="W540" s="104"/>
      <c r="X540" s="44"/>
      <c r="Y540" s="42"/>
      <c r="Z540" s="42"/>
      <c r="AA540" s="104"/>
      <c r="AB540" s="44"/>
      <c r="AC540" s="42"/>
      <c r="AD540" s="42"/>
      <c r="AE540" s="42"/>
      <c r="AF540" s="42"/>
      <c r="AG540" s="42"/>
      <c r="AH540" s="42"/>
      <c r="AI540" s="42"/>
    </row>
    <row r="541" spans="11:35" ht="14.4">
      <c r="K541" s="102">
        <v>44987</v>
      </c>
      <c r="L541" s="103">
        <v>14587.25</v>
      </c>
      <c r="M541" s="100">
        <f t="shared" si="33"/>
        <v>-5.2915380277999136E-3</v>
      </c>
      <c r="O541" s="104"/>
      <c r="P541" s="44"/>
      <c r="Q541" s="42"/>
      <c r="R541" s="42"/>
      <c r="S541" s="104"/>
      <c r="T541" s="44"/>
      <c r="U541" s="42"/>
      <c r="V541" s="42"/>
      <c r="W541" s="104"/>
      <c r="X541" s="44"/>
      <c r="Y541" s="42"/>
      <c r="Z541" s="42"/>
      <c r="AA541" s="104"/>
      <c r="AB541" s="44"/>
      <c r="AC541" s="42"/>
      <c r="AD541" s="42"/>
      <c r="AE541" s="42"/>
      <c r="AF541" s="42"/>
      <c r="AG541" s="42"/>
      <c r="AH541" s="42"/>
      <c r="AI541" s="42"/>
    </row>
    <row r="542" spans="11:35" ht="14.4">
      <c r="K542" s="102">
        <v>44988</v>
      </c>
      <c r="L542" s="103">
        <v>14774.75</v>
      </c>
      <c r="M542" s="100">
        <f t="shared" si="33"/>
        <v>1.2853690723062972E-2</v>
      </c>
      <c r="O542" s="104"/>
      <c r="P542" s="44"/>
      <c r="Q542" s="42"/>
      <c r="R542" s="42"/>
      <c r="S542" s="104"/>
      <c r="T542" s="44"/>
      <c r="U542" s="42"/>
      <c r="V542" s="42"/>
      <c r="W542" s="104"/>
      <c r="X542" s="44"/>
      <c r="Y542" s="42"/>
      <c r="Z542" s="42"/>
      <c r="AA542" s="104"/>
      <c r="AB542" s="44"/>
      <c r="AC542" s="42"/>
      <c r="AD542" s="42"/>
      <c r="AE542" s="42"/>
      <c r="AF542" s="42"/>
      <c r="AG542" s="42"/>
      <c r="AH542" s="42"/>
      <c r="AI542" s="42"/>
    </row>
    <row r="543" spans="11:35" ht="14.4">
      <c r="K543" s="102">
        <v>44991</v>
      </c>
      <c r="L543" s="103">
        <v>14881</v>
      </c>
      <c r="M543" s="100">
        <f t="shared" si="33"/>
        <v>7.1913230342306456E-3</v>
      </c>
      <c r="O543" s="104"/>
      <c r="P543" s="44"/>
      <c r="Q543" s="42"/>
      <c r="R543" s="42"/>
      <c r="S543" s="104"/>
      <c r="T543" s="44"/>
      <c r="U543" s="42"/>
      <c r="V543" s="42"/>
      <c r="W543" s="104"/>
      <c r="X543" s="44"/>
      <c r="Y543" s="42"/>
      <c r="Z543" s="42"/>
      <c r="AA543" s="104"/>
      <c r="AB543" s="44"/>
      <c r="AC543" s="42"/>
      <c r="AD543" s="42"/>
      <c r="AE543" s="42"/>
      <c r="AF543" s="42"/>
      <c r="AG543" s="42"/>
      <c r="AH543" s="42"/>
      <c r="AI543" s="42"/>
    </row>
    <row r="544" spans="11:35" ht="14.4">
      <c r="K544" s="102">
        <v>44993</v>
      </c>
      <c r="L544" s="103">
        <v>14921.950195310001</v>
      </c>
      <c r="M544" s="100">
        <f t="shared" si="33"/>
        <v>2.7518443189302744E-3</v>
      </c>
      <c r="O544" s="104"/>
      <c r="P544" s="44"/>
      <c r="Q544" s="42"/>
      <c r="R544" s="42"/>
      <c r="S544" s="104"/>
      <c r="T544" s="44"/>
      <c r="U544" s="42"/>
      <c r="V544" s="42"/>
      <c r="W544" s="104"/>
      <c r="X544" s="44"/>
      <c r="Y544" s="42"/>
      <c r="Z544" s="42"/>
      <c r="AA544" s="104"/>
      <c r="AB544" s="44"/>
      <c r="AC544" s="42"/>
      <c r="AD544" s="42"/>
      <c r="AE544" s="42"/>
      <c r="AF544" s="42"/>
      <c r="AG544" s="42"/>
      <c r="AH544" s="42"/>
      <c r="AI544" s="42"/>
    </row>
    <row r="545" spans="11:35" ht="14.4">
      <c r="K545" s="102">
        <v>44994</v>
      </c>
      <c r="L545" s="103">
        <v>14803.950195310001</v>
      </c>
      <c r="M545" s="100">
        <f t="shared" si="33"/>
        <v>-7.9078135535586291E-3</v>
      </c>
      <c r="O545" s="104"/>
      <c r="P545" s="44"/>
      <c r="Q545" s="42"/>
      <c r="R545" s="42"/>
      <c r="S545" s="104"/>
      <c r="T545" s="44"/>
      <c r="U545" s="42"/>
      <c r="V545" s="42"/>
      <c r="W545" s="104"/>
      <c r="X545" s="44"/>
      <c r="Y545" s="42"/>
      <c r="Z545" s="42"/>
      <c r="AA545" s="104"/>
      <c r="AB545" s="44"/>
      <c r="AC545" s="42"/>
      <c r="AD545" s="42"/>
      <c r="AE545" s="42"/>
      <c r="AF545" s="42"/>
      <c r="AG545" s="42"/>
      <c r="AH545" s="42"/>
      <c r="AI545" s="42"/>
    </row>
    <row r="546" spans="11:35" ht="14.4">
      <c r="K546" s="102">
        <v>44995</v>
      </c>
      <c r="L546" s="103">
        <v>14679.84960938</v>
      </c>
      <c r="M546" s="100">
        <f t="shared" si="33"/>
        <v>-8.3829372763842835E-3</v>
      </c>
      <c r="O546" s="104"/>
      <c r="P546" s="44"/>
      <c r="Q546" s="42"/>
      <c r="R546" s="42"/>
      <c r="S546" s="104"/>
      <c r="T546" s="44"/>
      <c r="U546" s="42"/>
      <c r="V546" s="42"/>
      <c r="W546" s="104"/>
      <c r="X546" s="44"/>
      <c r="Y546" s="42"/>
      <c r="Z546" s="42"/>
      <c r="AA546" s="104"/>
      <c r="AB546" s="44"/>
      <c r="AC546" s="42"/>
      <c r="AD546" s="42"/>
      <c r="AE546" s="42"/>
      <c r="AF546" s="42"/>
      <c r="AG546" s="42"/>
      <c r="AH546" s="42"/>
      <c r="AI546" s="42"/>
    </row>
    <row r="547" spans="11:35" ht="14.4">
      <c r="K547" s="102">
        <v>44998</v>
      </c>
      <c r="L547" s="103">
        <v>14454.450195310001</v>
      </c>
      <c r="M547" s="100">
        <f t="shared" si="33"/>
        <v>-1.5354340818721779E-2</v>
      </c>
      <c r="O547" s="104"/>
      <c r="P547" s="44"/>
      <c r="Q547" s="42"/>
      <c r="R547" s="42"/>
      <c r="S547" s="104"/>
      <c r="T547" s="44"/>
      <c r="U547" s="42"/>
      <c r="V547" s="42"/>
      <c r="W547" s="104"/>
      <c r="X547" s="44"/>
      <c r="Y547" s="42"/>
      <c r="Z547" s="42"/>
      <c r="AA547" s="104"/>
      <c r="AB547" s="44"/>
      <c r="AC547" s="42"/>
      <c r="AD547" s="42"/>
      <c r="AE547" s="42"/>
      <c r="AF547" s="42"/>
      <c r="AG547" s="42"/>
      <c r="AH547" s="42"/>
      <c r="AI547" s="42"/>
    </row>
    <row r="548" spans="11:35" ht="14.4">
      <c r="K548" s="102">
        <v>44999</v>
      </c>
      <c r="L548" s="103">
        <v>14358.549804689999</v>
      </c>
      <c r="M548" s="100">
        <f t="shared" si="33"/>
        <v>-6.634661943151432E-3</v>
      </c>
      <c r="O548" s="104"/>
      <c r="P548" s="44"/>
      <c r="Q548" s="42"/>
      <c r="R548" s="42"/>
      <c r="S548" s="104"/>
      <c r="T548" s="44"/>
      <c r="U548" s="42"/>
      <c r="V548" s="42"/>
      <c r="W548" s="104"/>
      <c r="X548" s="44"/>
      <c r="Y548" s="42"/>
      <c r="Z548" s="42"/>
      <c r="AA548" s="104"/>
      <c r="AB548" s="44"/>
      <c r="AC548" s="42"/>
      <c r="AD548" s="42"/>
      <c r="AE548" s="42"/>
      <c r="AF548" s="42"/>
      <c r="AG548" s="42"/>
      <c r="AH548" s="42"/>
      <c r="AI548" s="42"/>
    </row>
    <row r="549" spans="11:35" ht="14.4">
      <c r="K549" s="102">
        <v>45000</v>
      </c>
      <c r="L549" s="103">
        <v>14320.299804689999</v>
      </c>
      <c r="M549" s="100">
        <f t="shared" ref="M549:M564" si="34">L549/L548-1</f>
        <v>-2.6639180502411319E-3</v>
      </c>
      <c r="O549" s="104"/>
      <c r="P549" s="44"/>
      <c r="Q549" s="42"/>
      <c r="R549" s="42"/>
      <c r="S549" s="104"/>
      <c r="T549" s="44"/>
      <c r="U549" s="42"/>
      <c r="V549" s="42"/>
      <c r="W549" s="104"/>
      <c r="X549" s="44"/>
      <c r="Y549" s="42"/>
      <c r="Z549" s="42"/>
      <c r="AA549" s="104"/>
      <c r="AB549" s="44"/>
      <c r="AC549" s="42"/>
      <c r="AD549" s="42"/>
      <c r="AE549" s="42"/>
      <c r="AF549" s="42"/>
      <c r="AG549" s="42"/>
      <c r="AH549" s="42"/>
      <c r="AI549" s="42"/>
    </row>
    <row r="550" spans="11:35" ht="14.4">
      <c r="K550" s="102">
        <v>45001</v>
      </c>
      <c r="L550" s="103">
        <v>14330.34960938</v>
      </c>
      <c r="M550" s="100">
        <f t="shared" si="34"/>
        <v>7.0178731081527168E-4</v>
      </c>
      <c r="O550" s="104"/>
      <c r="P550" s="44"/>
      <c r="Q550" s="42"/>
      <c r="R550" s="42"/>
      <c r="S550" s="104"/>
      <c r="T550" s="44"/>
      <c r="U550" s="42"/>
      <c r="V550" s="42"/>
      <c r="W550" s="104"/>
      <c r="X550" s="44"/>
      <c r="Y550" s="42"/>
      <c r="Z550" s="42"/>
      <c r="AA550" s="104"/>
      <c r="AB550" s="44"/>
      <c r="AC550" s="42"/>
      <c r="AD550" s="42"/>
      <c r="AE550" s="42"/>
      <c r="AF550" s="42"/>
      <c r="AG550" s="42"/>
      <c r="AH550" s="42"/>
      <c r="AI550" s="42"/>
    </row>
    <row r="551" spans="11:35" ht="14.4">
      <c r="K551" s="102">
        <v>45002</v>
      </c>
      <c r="L551" s="103">
        <v>14420.84960938</v>
      </c>
      <c r="M551" s="100">
        <f t="shared" si="34"/>
        <v>6.3152681174478698E-3</v>
      </c>
      <c r="O551" s="104"/>
      <c r="P551" s="44"/>
      <c r="Q551" s="42"/>
      <c r="R551" s="42"/>
      <c r="S551" s="104"/>
      <c r="T551" s="44"/>
      <c r="U551" s="42"/>
      <c r="V551" s="42"/>
      <c r="W551" s="104"/>
      <c r="X551" s="44"/>
      <c r="Y551" s="42"/>
      <c r="Z551" s="42"/>
      <c r="AA551" s="104"/>
      <c r="AB551" s="44"/>
      <c r="AC551" s="42"/>
      <c r="AD551" s="42"/>
      <c r="AE551" s="42"/>
      <c r="AF551" s="42"/>
      <c r="AG551" s="42"/>
      <c r="AH551" s="42"/>
      <c r="AI551" s="42"/>
    </row>
    <row r="552" spans="11:35" ht="14.4">
      <c r="K552" s="102">
        <v>45005</v>
      </c>
      <c r="L552" s="103">
        <v>14317.09960938</v>
      </c>
      <c r="M552" s="100">
        <f t="shared" si="34"/>
        <v>-7.1944443503880739E-3</v>
      </c>
      <c r="O552" s="104"/>
      <c r="P552" s="44"/>
      <c r="Q552" s="42"/>
      <c r="R552" s="42"/>
      <c r="S552" s="104"/>
      <c r="T552" s="44"/>
      <c r="U552" s="42"/>
      <c r="V552" s="42"/>
      <c r="W552" s="104"/>
      <c r="X552" s="44"/>
      <c r="Y552" s="42"/>
      <c r="Z552" s="42"/>
      <c r="AA552" s="104"/>
      <c r="AB552" s="44"/>
      <c r="AC552" s="42"/>
      <c r="AD552" s="42"/>
      <c r="AE552" s="42"/>
      <c r="AF552" s="42"/>
      <c r="AG552" s="42"/>
      <c r="AH552" s="42"/>
      <c r="AI552" s="42"/>
    </row>
    <row r="553" spans="11:35" ht="14.4">
      <c r="K553" s="102">
        <v>45006</v>
      </c>
      <c r="L553" s="103">
        <v>14411.299804689999</v>
      </c>
      <c r="M553" s="100">
        <f t="shared" si="34"/>
        <v>6.5795585614478735E-3</v>
      </c>
      <c r="O553" s="104"/>
      <c r="P553" s="44"/>
      <c r="Q553" s="42"/>
      <c r="R553" s="42"/>
      <c r="S553" s="104"/>
      <c r="T553" s="44"/>
      <c r="U553" s="42"/>
      <c r="V553" s="42"/>
      <c r="W553" s="104"/>
      <c r="X553" s="44"/>
      <c r="Y553" s="42"/>
      <c r="Z553" s="42"/>
      <c r="AA553" s="104"/>
      <c r="AB553" s="44"/>
      <c r="AC553" s="42"/>
      <c r="AD553" s="42"/>
      <c r="AE553" s="42"/>
      <c r="AF553" s="42"/>
      <c r="AG553" s="42"/>
      <c r="AH553" s="42"/>
      <c r="AI553" s="42"/>
    </row>
    <row r="554" spans="11:35" ht="14.4">
      <c r="K554" s="102">
        <v>45007</v>
      </c>
      <c r="L554" s="103">
        <v>14460</v>
      </c>
      <c r="M554" s="100">
        <f t="shared" si="34"/>
        <v>3.379306236773516E-3</v>
      </c>
      <c r="O554" s="104"/>
      <c r="P554" s="44"/>
      <c r="Q554" s="42"/>
      <c r="R554" s="42"/>
      <c r="S554" s="104"/>
      <c r="T554" s="44"/>
      <c r="U554" s="42"/>
      <c r="V554" s="42"/>
      <c r="W554" s="104"/>
      <c r="X554" s="44"/>
      <c r="Y554" s="42"/>
      <c r="Z554" s="42"/>
      <c r="AA554" s="104"/>
      <c r="AB554" s="44"/>
      <c r="AC554" s="42"/>
      <c r="AD554" s="42"/>
      <c r="AE554" s="42"/>
      <c r="AF554" s="42"/>
      <c r="AG554" s="42"/>
      <c r="AH554" s="42"/>
      <c r="AI554" s="42"/>
    </row>
    <row r="555" spans="11:35" ht="14.4">
      <c r="K555" s="102">
        <v>45008</v>
      </c>
      <c r="L555" s="103">
        <v>14403.59960938</v>
      </c>
      <c r="M555" s="100">
        <f t="shared" si="34"/>
        <v>-3.9004419515905608E-3</v>
      </c>
      <c r="O555" s="104"/>
      <c r="P555" s="44"/>
      <c r="Q555" s="42"/>
      <c r="R555" s="42"/>
      <c r="S555" s="104"/>
      <c r="T555" s="44"/>
      <c r="U555" s="42"/>
      <c r="V555" s="42"/>
      <c r="W555" s="104"/>
      <c r="X555" s="44"/>
      <c r="Y555" s="42"/>
      <c r="Z555" s="42"/>
      <c r="AA555" s="104"/>
      <c r="AB555" s="44"/>
      <c r="AC555" s="42"/>
      <c r="AD555" s="42"/>
      <c r="AE555" s="42"/>
      <c r="AF555" s="42"/>
      <c r="AG555" s="42"/>
      <c r="AH555" s="42"/>
      <c r="AI555" s="42"/>
    </row>
    <row r="556" spans="11:35" ht="14.4">
      <c r="K556" s="102">
        <v>45009</v>
      </c>
      <c r="L556" s="103">
        <v>14279</v>
      </c>
      <c r="M556" s="100">
        <f t="shared" si="34"/>
        <v>-8.6505882389883437E-3</v>
      </c>
      <c r="O556" s="104"/>
      <c r="P556" s="44"/>
      <c r="Q556" s="42"/>
      <c r="R556" s="42"/>
      <c r="S556" s="104"/>
      <c r="T556" s="44"/>
      <c r="U556" s="42"/>
      <c r="V556" s="42"/>
      <c r="W556" s="104"/>
      <c r="X556" s="44"/>
      <c r="Y556" s="42"/>
      <c r="Z556" s="42"/>
      <c r="AA556" s="104"/>
      <c r="AB556" s="44"/>
      <c r="AC556" s="42"/>
      <c r="AD556" s="42"/>
      <c r="AE556" s="42"/>
      <c r="AF556" s="42"/>
      <c r="AG556" s="42"/>
      <c r="AH556" s="42"/>
      <c r="AI556" s="42"/>
    </row>
    <row r="557" spans="11:35" ht="14.4">
      <c r="K557" s="102">
        <v>45012</v>
      </c>
      <c r="L557" s="103">
        <v>14262.700195310001</v>
      </c>
      <c r="M557" s="100">
        <f t="shared" si="34"/>
        <v>-1.1415228440366798E-3</v>
      </c>
      <c r="O557" s="104"/>
      <c r="P557" s="44"/>
      <c r="Q557" s="42"/>
      <c r="R557" s="42"/>
      <c r="S557" s="104"/>
      <c r="T557" s="44"/>
      <c r="U557" s="42"/>
      <c r="V557" s="42"/>
      <c r="W557" s="104"/>
      <c r="X557" s="44"/>
      <c r="Y557" s="42"/>
      <c r="Z557" s="42"/>
      <c r="AA557" s="104"/>
      <c r="AB557" s="44"/>
      <c r="AC557" s="42"/>
      <c r="AD557" s="42"/>
      <c r="AE557" s="42"/>
      <c r="AF557" s="42"/>
      <c r="AG557" s="42"/>
      <c r="AH557" s="42"/>
      <c r="AI557" s="42"/>
    </row>
    <row r="558" spans="11:35" ht="14.4">
      <c r="K558" s="102">
        <v>45013</v>
      </c>
      <c r="L558" s="103">
        <v>14211.799804689999</v>
      </c>
      <c r="M558" s="100">
        <f t="shared" si="34"/>
        <v>-3.5687765937013616E-3</v>
      </c>
      <c r="O558" s="104"/>
      <c r="P558" s="44"/>
      <c r="Q558" s="42"/>
      <c r="R558" s="42"/>
      <c r="S558" s="104"/>
      <c r="T558" s="44"/>
      <c r="U558" s="42"/>
      <c r="V558" s="42"/>
      <c r="W558" s="104"/>
      <c r="X558" s="44"/>
      <c r="Y558" s="42"/>
      <c r="Z558" s="42"/>
      <c r="AA558" s="104"/>
      <c r="AB558" s="44"/>
      <c r="AC558" s="42"/>
      <c r="AD558" s="42"/>
      <c r="AE558" s="42"/>
      <c r="AF558" s="42"/>
      <c r="AG558" s="42"/>
      <c r="AH558" s="42"/>
      <c r="AI558" s="42"/>
    </row>
    <row r="559" spans="11:35" ht="14.4">
      <c r="K559" s="102">
        <v>45014</v>
      </c>
      <c r="L559" s="103">
        <v>14345.59960938</v>
      </c>
      <c r="M559" s="100">
        <f t="shared" si="34"/>
        <v>9.4146981050102774E-3</v>
      </c>
      <c r="O559" s="104"/>
      <c r="P559" s="44"/>
      <c r="Q559" s="42"/>
      <c r="R559" s="42"/>
      <c r="S559" s="104"/>
      <c r="T559" s="44"/>
      <c r="U559" s="42"/>
      <c r="V559" s="42"/>
      <c r="W559" s="104"/>
      <c r="X559" s="44"/>
      <c r="Y559" s="42"/>
      <c r="Z559" s="42"/>
      <c r="AA559" s="104"/>
      <c r="AB559" s="44"/>
      <c r="AC559" s="42"/>
      <c r="AD559" s="42"/>
      <c r="AE559" s="42"/>
      <c r="AF559" s="42"/>
      <c r="AG559" s="42"/>
      <c r="AH559" s="42"/>
      <c r="AI559" s="42"/>
    </row>
    <row r="560" spans="11:35" ht="14.4">
      <c r="K560" s="102">
        <v>45016</v>
      </c>
      <c r="L560" s="103">
        <v>14557.84960938</v>
      </c>
      <c r="M560" s="100">
        <f t="shared" si="34"/>
        <v>1.4795477761781362E-2</v>
      </c>
      <c r="O560" s="104"/>
      <c r="P560" s="44"/>
      <c r="Q560" s="42"/>
      <c r="R560" s="42"/>
      <c r="S560" s="104"/>
      <c r="T560" s="44"/>
      <c r="U560" s="42"/>
      <c r="V560" s="42"/>
      <c r="W560" s="104"/>
      <c r="X560" s="44"/>
      <c r="Y560" s="42"/>
      <c r="Z560" s="42"/>
      <c r="AA560" s="104"/>
      <c r="AB560" s="44"/>
      <c r="AC560" s="42"/>
      <c r="AD560" s="42"/>
      <c r="AE560" s="42"/>
      <c r="AF560" s="42"/>
      <c r="AG560" s="42"/>
      <c r="AH560" s="42"/>
      <c r="AI560" s="42"/>
    </row>
    <row r="561" spans="11:35" ht="14.4">
      <c r="K561" s="102">
        <v>45019</v>
      </c>
      <c r="L561" s="103">
        <v>14601.950195310001</v>
      </c>
      <c r="M561" s="100">
        <f t="shared" si="34"/>
        <v>3.0293338036397888E-3</v>
      </c>
      <c r="O561" s="104"/>
      <c r="P561" s="44"/>
      <c r="Q561" s="42"/>
      <c r="R561" s="42"/>
      <c r="S561" s="104"/>
      <c r="T561" s="44"/>
      <c r="U561" s="42"/>
      <c r="V561" s="42"/>
      <c r="W561" s="104"/>
      <c r="X561" s="44"/>
      <c r="Y561" s="42"/>
      <c r="Z561" s="42"/>
      <c r="AA561" s="104"/>
      <c r="AB561" s="44"/>
      <c r="AC561" s="42"/>
      <c r="AD561" s="42"/>
      <c r="AE561" s="42"/>
      <c r="AF561" s="42"/>
      <c r="AG561" s="42"/>
      <c r="AH561" s="42"/>
      <c r="AI561" s="42"/>
    </row>
    <row r="562" spans="11:35" ht="14.4">
      <c r="K562" s="102">
        <v>45021</v>
      </c>
      <c r="L562" s="103">
        <v>14709.40039063</v>
      </c>
      <c r="M562" s="100">
        <f t="shared" si="34"/>
        <v>7.3586194914232461E-3</v>
      </c>
      <c r="O562" s="104"/>
      <c r="P562" s="44"/>
      <c r="Q562" s="42"/>
      <c r="R562" s="42"/>
      <c r="S562" s="104"/>
      <c r="T562" s="44"/>
      <c r="U562" s="42"/>
      <c r="V562" s="42"/>
      <c r="W562" s="104"/>
      <c r="X562" s="44"/>
      <c r="Y562" s="42"/>
      <c r="Z562" s="42"/>
      <c r="AA562" s="104"/>
      <c r="AB562" s="44"/>
      <c r="AC562" s="42"/>
      <c r="AD562" s="42"/>
      <c r="AE562" s="42"/>
      <c r="AF562" s="42"/>
      <c r="AG562" s="42"/>
      <c r="AH562" s="42"/>
      <c r="AI562" s="42"/>
    </row>
    <row r="563" spans="11:35" ht="14.4">
      <c r="K563" s="102">
        <v>45022</v>
      </c>
      <c r="L563" s="103">
        <v>14759.200195310001</v>
      </c>
      <c r="M563" s="100">
        <f t="shared" si="34"/>
        <v>3.3855767983392848E-3</v>
      </c>
      <c r="O563" s="104"/>
      <c r="P563" s="44"/>
      <c r="Q563" s="42"/>
      <c r="R563" s="42"/>
      <c r="S563" s="104"/>
      <c r="T563" s="44"/>
      <c r="U563" s="42"/>
      <c r="V563" s="42"/>
      <c r="W563" s="104"/>
      <c r="X563" s="44"/>
      <c r="Y563" s="42"/>
      <c r="Z563" s="42"/>
      <c r="AA563" s="104"/>
      <c r="AB563" s="44"/>
      <c r="AC563" s="42"/>
      <c r="AD563" s="42"/>
      <c r="AE563" s="42"/>
      <c r="AF563" s="42"/>
      <c r="AG563" s="42"/>
      <c r="AH563" s="42"/>
      <c r="AI563" s="42"/>
    </row>
    <row r="564" spans="11:35" ht="14.4">
      <c r="K564" s="102">
        <v>45026</v>
      </c>
      <c r="L564" s="103">
        <v>14790.549804689999</v>
      </c>
      <c r="M564" s="100">
        <f t="shared" si="34"/>
        <v>2.124072372835073E-3</v>
      </c>
      <c r="O564" s="104"/>
      <c r="P564" s="44"/>
      <c r="Q564" s="42"/>
      <c r="R564" s="42"/>
      <c r="S564" s="104"/>
      <c r="T564" s="44"/>
      <c r="U564" s="42"/>
      <c r="V564" s="42"/>
      <c r="W564" s="104"/>
      <c r="X564" s="44"/>
      <c r="Y564" s="42"/>
      <c r="Z564" s="42"/>
      <c r="AA564" s="104"/>
      <c r="AB564" s="44"/>
      <c r="AC564" s="42"/>
      <c r="AD564" s="42"/>
      <c r="AE564" s="42"/>
      <c r="AF564" s="42"/>
      <c r="AG564" s="42"/>
      <c r="AH564" s="42"/>
      <c r="AI564" s="42"/>
    </row>
    <row r="565" spans="11:35" ht="14.4">
      <c r="K565" s="102">
        <v>45027</v>
      </c>
      <c r="L565" s="103">
        <v>14867.25</v>
      </c>
      <c r="M565" s="100">
        <f t="shared" ref="M565:M580" si="35">L565/L564-1</f>
        <v>5.1857568733300052E-3</v>
      </c>
      <c r="O565" s="104"/>
      <c r="P565" s="44"/>
      <c r="Q565" s="42"/>
      <c r="R565" s="42"/>
      <c r="S565" s="104"/>
      <c r="T565" s="44"/>
      <c r="U565" s="42"/>
      <c r="V565" s="42"/>
      <c r="W565" s="104"/>
      <c r="X565" s="44"/>
      <c r="Y565" s="42"/>
      <c r="Z565" s="42"/>
      <c r="AA565" s="104"/>
      <c r="AB565" s="44"/>
      <c r="AC565" s="42"/>
      <c r="AD565" s="42"/>
      <c r="AE565" s="42"/>
      <c r="AF565" s="42"/>
      <c r="AG565" s="42"/>
      <c r="AH565" s="42"/>
      <c r="AI565" s="42"/>
    </row>
    <row r="566" spans="11:35" ht="14.4">
      <c r="K566" s="102">
        <v>45028</v>
      </c>
      <c r="L566" s="103">
        <v>14941.549804689999</v>
      </c>
      <c r="M566" s="100">
        <f t="shared" si="35"/>
        <v>4.9975486179354434E-3</v>
      </c>
      <c r="O566" s="104"/>
      <c r="P566" s="44"/>
      <c r="Q566" s="42"/>
      <c r="R566" s="42"/>
      <c r="S566" s="104"/>
      <c r="T566" s="44"/>
      <c r="U566" s="42"/>
      <c r="V566" s="42"/>
      <c r="W566" s="104"/>
      <c r="X566" s="44"/>
      <c r="Y566" s="42"/>
      <c r="Z566" s="42"/>
      <c r="AA566" s="104"/>
      <c r="AB566" s="44"/>
      <c r="AC566" s="42"/>
      <c r="AD566" s="42"/>
      <c r="AE566" s="42"/>
      <c r="AF566" s="42"/>
      <c r="AG566" s="42"/>
      <c r="AH566" s="42"/>
      <c r="AI566" s="42"/>
    </row>
    <row r="567" spans="11:35" ht="14.4">
      <c r="K567" s="102">
        <v>45029</v>
      </c>
      <c r="L567" s="103">
        <v>14954.25</v>
      </c>
      <c r="M567" s="100">
        <f t="shared" si="35"/>
        <v>8.4999183324430128E-4</v>
      </c>
      <c r="O567" s="104"/>
      <c r="P567" s="44"/>
      <c r="Q567" s="42"/>
      <c r="R567" s="42"/>
      <c r="S567" s="104"/>
      <c r="T567" s="44"/>
      <c r="U567" s="42"/>
      <c r="V567" s="42"/>
      <c r="W567" s="104"/>
      <c r="X567" s="44"/>
      <c r="Y567" s="42"/>
      <c r="Z567" s="42"/>
      <c r="AA567" s="104"/>
      <c r="AB567" s="44"/>
      <c r="AC567" s="42"/>
      <c r="AD567" s="42"/>
      <c r="AE567" s="42"/>
      <c r="AF567" s="42"/>
      <c r="AG567" s="42"/>
      <c r="AH567" s="42"/>
      <c r="AI567" s="42"/>
    </row>
    <row r="568" spans="11:35" ht="14.4">
      <c r="K568" s="102">
        <v>45033</v>
      </c>
      <c r="L568" s="103">
        <v>14904.299804689999</v>
      </c>
      <c r="M568" s="100">
        <f t="shared" si="35"/>
        <v>-3.340200632596102E-3</v>
      </c>
      <c r="O568" s="104"/>
      <c r="P568" s="44"/>
      <c r="Q568" s="42"/>
      <c r="R568" s="42"/>
      <c r="S568" s="104"/>
      <c r="T568" s="44"/>
      <c r="U568" s="42"/>
      <c r="V568" s="42"/>
      <c r="W568" s="104"/>
      <c r="X568" s="44"/>
      <c r="Y568" s="42"/>
      <c r="Z568" s="42"/>
      <c r="AA568" s="104"/>
      <c r="AB568" s="44"/>
      <c r="AC568" s="42"/>
      <c r="AD568" s="42"/>
      <c r="AE568" s="42"/>
      <c r="AF568" s="42"/>
      <c r="AG568" s="42"/>
      <c r="AH568" s="42"/>
      <c r="AI568" s="42"/>
    </row>
    <row r="569" spans="11:35" ht="14.4">
      <c r="K569" s="102">
        <v>45034</v>
      </c>
      <c r="L569" s="103">
        <v>14897</v>
      </c>
      <c r="M569" s="100">
        <f t="shared" si="35"/>
        <v>-4.8977843881681249E-4</v>
      </c>
      <c r="O569" s="104"/>
      <c r="P569" s="44"/>
      <c r="Q569" s="42"/>
      <c r="R569" s="42"/>
      <c r="S569" s="104"/>
      <c r="T569" s="44"/>
      <c r="U569" s="42"/>
      <c r="V569" s="42"/>
      <c r="W569" s="104"/>
      <c r="X569" s="44"/>
      <c r="Y569" s="42"/>
      <c r="Z569" s="42"/>
      <c r="AA569" s="104"/>
      <c r="AB569" s="44"/>
      <c r="AC569" s="42"/>
      <c r="AD569" s="42"/>
      <c r="AE569" s="42"/>
      <c r="AF569" s="42"/>
      <c r="AG569" s="42"/>
      <c r="AH569" s="42"/>
      <c r="AI569" s="42"/>
    </row>
    <row r="570" spans="11:35" ht="14.4">
      <c r="K570" s="102">
        <v>45035</v>
      </c>
      <c r="L570" s="103">
        <v>14856.90039063</v>
      </c>
      <c r="M570" s="100">
        <f t="shared" si="35"/>
        <v>-2.6917909223332925E-3</v>
      </c>
      <c r="O570" s="104"/>
      <c r="P570" s="44"/>
      <c r="Q570" s="42"/>
      <c r="R570" s="42"/>
      <c r="S570" s="104"/>
      <c r="T570" s="44"/>
      <c r="U570" s="42"/>
      <c r="V570" s="42"/>
      <c r="W570" s="104"/>
      <c r="X570" s="44"/>
      <c r="Y570" s="42"/>
      <c r="Z570" s="42"/>
      <c r="AA570" s="104"/>
      <c r="AB570" s="44"/>
      <c r="AC570" s="42"/>
      <c r="AD570" s="42"/>
      <c r="AE570" s="42"/>
      <c r="AF570" s="42"/>
      <c r="AG570" s="42"/>
      <c r="AH570" s="42"/>
      <c r="AI570" s="42"/>
    </row>
    <row r="571" spans="11:35" ht="14.4">
      <c r="K571" s="102">
        <v>45036</v>
      </c>
      <c r="L571" s="103">
        <v>14861.75</v>
      </c>
      <c r="M571" s="100">
        <f t="shared" si="35"/>
        <v>3.2642134243943133E-4</v>
      </c>
      <c r="O571" s="104"/>
      <c r="P571" s="44"/>
      <c r="Q571" s="42"/>
      <c r="R571" s="42"/>
      <c r="S571" s="104"/>
      <c r="T571" s="44"/>
      <c r="U571" s="42"/>
      <c r="V571" s="42"/>
      <c r="W571" s="104"/>
      <c r="X571" s="44"/>
      <c r="Y571" s="42"/>
      <c r="Z571" s="42"/>
      <c r="AA571" s="104"/>
      <c r="AB571" s="44"/>
      <c r="AC571" s="42"/>
      <c r="AD571" s="42"/>
      <c r="AE571" s="42"/>
      <c r="AF571" s="42"/>
      <c r="AG571" s="42"/>
      <c r="AH571" s="42"/>
      <c r="AI571" s="42"/>
    </row>
    <row r="572" spans="11:35" ht="14.4">
      <c r="K572" s="102">
        <v>45037</v>
      </c>
      <c r="L572" s="103">
        <v>14847.09960938</v>
      </c>
      <c r="M572" s="100">
        <f t="shared" si="35"/>
        <v>-9.8577829797963368E-4</v>
      </c>
      <c r="O572" s="104"/>
      <c r="P572" s="44"/>
      <c r="Q572" s="42"/>
      <c r="R572" s="42"/>
      <c r="S572" s="104"/>
      <c r="T572" s="44"/>
      <c r="U572" s="42"/>
      <c r="V572" s="42"/>
      <c r="W572" s="104"/>
      <c r="X572" s="44"/>
      <c r="Y572" s="42"/>
      <c r="Z572" s="42"/>
      <c r="AA572" s="104"/>
      <c r="AB572" s="44"/>
      <c r="AC572" s="42"/>
      <c r="AD572" s="42"/>
      <c r="AE572" s="42"/>
      <c r="AF572" s="42"/>
      <c r="AG572" s="42"/>
      <c r="AH572" s="42"/>
      <c r="AI572" s="42"/>
    </row>
    <row r="573" spans="11:35" ht="14.4">
      <c r="K573" s="102">
        <v>45040</v>
      </c>
      <c r="L573" s="103">
        <v>14930.15039063</v>
      </c>
      <c r="M573" s="100">
        <f t="shared" si="35"/>
        <v>5.5937377289185797E-3</v>
      </c>
      <c r="O573" s="104"/>
      <c r="P573" s="44"/>
      <c r="Q573" s="42"/>
      <c r="R573" s="42"/>
      <c r="S573" s="104"/>
      <c r="T573" s="44"/>
      <c r="U573" s="42"/>
      <c r="V573" s="42"/>
      <c r="W573" s="104"/>
      <c r="X573" s="44"/>
      <c r="Y573" s="42"/>
      <c r="Z573" s="42"/>
      <c r="AA573" s="104"/>
      <c r="AB573" s="44"/>
      <c r="AC573" s="42"/>
      <c r="AD573" s="42"/>
      <c r="AE573" s="42"/>
      <c r="AF573" s="42"/>
      <c r="AG573" s="42"/>
      <c r="AH573" s="42"/>
      <c r="AI573" s="42"/>
    </row>
    <row r="574" spans="11:35" ht="14.4">
      <c r="K574" s="102">
        <v>45041</v>
      </c>
      <c r="L574" s="103">
        <v>14955.700195310001</v>
      </c>
      <c r="M574" s="100">
        <f t="shared" si="35"/>
        <v>1.7112891706727584E-3</v>
      </c>
      <c r="O574" s="104"/>
      <c r="P574" s="44"/>
      <c r="Q574" s="42"/>
      <c r="R574" s="42"/>
      <c r="S574" s="104"/>
      <c r="T574" s="44"/>
      <c r="U574" s="42"/>
      <c r="V574" s="42"/>
      <c r="W574" s="104"/>
      <c r="X574" s="44"/>
      <c r="Y574" s="42"/>
      <c r="Z574" s="42"/>
      <c r="AA574" s="104"/>
      <c r="AB574" s="44"/>
      <c r="AC574" s="42"/>
      <c r="AD574" s="42"/>
      <c r="AE574" s="42"/>
      <c r="AF574" s="42"/>
      <c r="AG574" s="42"/>
      <c r="AH574" s="42"/>
      <c r="AI574" s="42"/>
    </row>
    <row r="575" spans="11:35" ht="14.4">
      <c r="K575" s="102">
        <v>45042</v>
      </c>
      <c r="L575" s="103">
        <v>14994.40039063</v>
      </c>
      <c r="M575" s="100">
        <f t="shared" si="35"/>
        <v>2.5876551959858052E-3</v>
      </c>
      <c r="O575" s="104"/>
      <c r="P575" s="44"/>
      <c r="Q575" s="42"/>
      <c r="R575" s="42"/>
      <c r="S575" s="104"/>
      <c r="T575" s="44"/>
      <c r="U575" s="42"/>
      <c r="V575" s="42"/>
      <c r="W575" s="104"/>
      <c r="X575" s="44"/>
      <c r="Y575" s="42"/>
      <c r="Z575" s="42"/>
      <c r="AA575" s="104"/>
      <c r="AB575" s="44"/>
      <c r="AC575" s="42"/>
      <c r="AD575" s="42"/>
      <c r="AE575" s="42"/>
      <c r="AF575" s="42"/>
      <c r="AG575" s="42"/>
      <c r="AH575" s="42"/>
      <c r="AI575" s="42"/>
    </row>
    <row r="576" spans="11:35" ht="14.4">
      <c r="K576" s="102">
        <v>45043</v>
      </c>
      <c r="L576" s="103">
        <v>15075.049804689999</v>
      </c>
      <c r="M576" s="100">
        <f t="shared" si="35"/>
        <v>5.3786354878448961E-3</v>
      </c>
      <c r="O576" s="104"/>
      <c r="P576" s="44"/>
      <c r="Q576" s="42"/>
      <c r="R576" s="42"/>
      <c r="S576" s="104"/>
      <c r="T576" s="44"/>
      <c r="U576" s="42"/>
      <c r="V576" s="42"/>
      <c r="W576" s="104"/>
      <c r="X576" s="44"/>
      <c r="Y576" s="42"/>
      <c r="Z576" s="42"/>
      <c r="AA576" s="104"/>
      <c r="AB576" s="44"/>
      <c r="AC576" s="42"/>
      <c r="AD576" s="42"/>
      <c r="AE576" s="42"/>
      <c r="AF576" s="42"/>
      <c r="AG576" s="42"/>
      <c r="AH576" s="42"/>
      <c r="AI576" s="42"/>
    </row>
    <row r="577" spans="11:35" ht="14.4">
      <c r="K577" s="102">
        <v>45044</v>
      </c>
      <c r="L577" s="103">
        <v>15219.549804689999</v>
      </c>
      <c r="M577" s="100">
        <f t="shared" si="35"/>
        <v>9.5853746337239976E-3</v>
      </c>
      <c r="O577" s="104"/>
      <c r="P577" s="44"/>
      <c r="Q577" s="42"/>
      <c r="R577" s="42"/>
      <c r="S577" s="104"/>
      <c r="T577" s="44"/>
      <c r="U577" s="42"/>
      <c r="V577" s="42"/>
      <c r="W577" s="104"/>
      <c r="X577" s="44"/>
      <c r="Y577" s="42"/>
      <c r="Z577" s="42"/>
      <c r="AA577" s="104"/>
      <c r="AB577" s="44"/>
      <c r="AC577" s="42"/>
      <c r="AD577" s="42"/>
      <c r="AE577" s="42"/>
      <c r="AF577" s="42"/>
      <c r="AG577" s="42"/>
      <c r="AH577" s="42"/>
      <c r="AI577" s="42"/>
    </row>
    <row r="578" spans="11:35" ht="14.4">
      <c r="K578" s="102">
        <v>45048</v>
      </c>
      <c r="L578" s="103">
        <v>15300.75</v>
      </c>
      <c r="M578" s="100">
        <f t="shared" si="35"/>
        <v>5.3352560589523534E-3</v>
      </c>
      <c r="O578" s="104"/>
      <c r="P578" s="44"/>
      <c r="Q578" s="42"/>
      <c r="R578" s="42"/>
      <c r="S578" s="104"/>
      <c r="T578" s="44"/>
      <c r="U578" s="42"/>
      <c r="V578" s="42"/>
      <c r="W578" s="104"/>
      <c r="X578" s="44"/>
      <c r="Y578" s="42"/>
      <c r="Z578" s="42"/>
      <c r="AA578" s="104"/>
      <c r="AB578" s="44"/>
      <c r="AC578" s="42"/>
      <c r="AD578" s="42"/>
      <c r="AE578" s="42"/>
      <c r="AF578" s="42"/>
      <c r="AG578" s="42"/>
      <c r="AH578" s="42"/>
      <c r="AI578" s="42"/>
    </row>
    <row r="579" spans="11:35" ht="14.4">
      <c r="K579" s="102">
        <v>45049</v>
      </c>
      <c r="L579" s="103">
        <v>15276.40039063</v>
      </c>
      <c r="M579" s="100">
        <f t="shared" si="35"/>
        <v>-1.5913997268107716E-3</v>
      </c>
      <c r="O579" s="104"/>
      <c r="P579" s="44"/>
      <c r="Q579" s="42"/>
      <c r="R579" s="42"/>
      <c r="S579" s="104"/>
      <c r="T579" s="44"/>
      <c r="U579" s="42"/>
      <c r="V579" s="42"/>
      <c r="W579" s="104"/>
      <c r="X579" s="44"/>
      <c r="Y579" s="42"/>
      <c r="Z579" s="42"/>
      <c r="AA579" s="104"/>
      <c r="AB579" s="44"/>
      <c r="AC579" s="42"/>
      <c r="AD579" s="42"/>
      <c r="AE579" s="42"/>
      <c r="AF579" s="42"/>
      <c r="AG579" s="42"/>
      <c r="AH579" s="42"/>
      <c r="AI579" s="42"/>
    </row>
    <row r="580" spans="11:35" ht="14.4">
      <c r="K580" s="102">
        <v>45050</v>
      </c>
      <c r="L580" s="103">
        <v>15405.5</v>
      </c>
      <c r="M580" s="100">
        <f t="shared" si="35"/>
        <v>8.4509181527596677E-3</v>
      </c>
      <c r="O580" s="104"/>
      <c r="P580" s="44"/>
      <c r="Q580" s="42"/>
      <c r="R580" s="42"/>
      <c r="S580" s="104"/>
      <c r="T580" s="44"/>
      <c r="U580" s="42"/>
      <c r="V580" s="42"/>
      <c r="W580" s="104"/>
      <c r="X580" s="44"/>
      <c r="Y580" s="42"/>
      <c r="Z580" s="42"/>
      <c r="AA580" s="104"/>
      <c r="AB580" s="44"/>
      <c r="AC580" s="42"/>
      <c r="AD580" s="42"/>
      <c r="AE580" s="42"/>
      <c r="AF580" s="42"/>
      <c r="AG580" s="42"/>
      <c r="AH580" s="42"/>
      <c r="AI580" s="42"/>
    </row>
    <row r="581" spans="11:35" ht="14.4">
      <c r="K581" s="102">
        <v>45051</v>
      </c>
      <c r="L581" s="103">
        <v>15278.59960938</v>
      </c>
      <c r="M581" s="100">
        <f t="shared" ref="M581:M596" si="36">L581/L580-1</f>
        <v>-8.2373431969101629E-3</v>
      </c>
      <c r="O581" s="104"/>
      <c r="P581" s="44"/>
      <c r="Q581" s="42"/>
      <c r="R581" s="42"/>
      <c r="S581" s="104"/>
      <c r="T581" s="44"/>
      <c r="U581" s="42"/>
      <c r="V581" s="42"/>
      <c r="W581" s="104"/>
      <c r="X581" s="44"/>
      <c r="Y581" s="42"/>
      <c r="Z581" s="42"/>
      <c r="AA581" s="104"/>
      <c r="AB581" s="44"/>
      <c r="AC581" s="42"/>
      <c r="AD581" s="42"/>
      <c r="AE581" s="42"/>
      <c r="AF581" s="42"/>
      <c r="AG581" s="42"/>
      <c r="AH581" s="42"/>
      <c r="AI581" s="42"/>
    </row>
    <row r="582" spans="11:35" ht="14.4">
      <c r="K582" s="102">
        <v>45054</v>
      </c>
      <c r="L582" s="103">
        <v>15427.09960938</v>
      </c>
      <c r="M582" s="100">
        <f t="shared" si="36"/>
        <v>9.7194771639170785E-3</v>
      </c>
      <c r="O582" s="104"/>
      <c r="P582" s="44"/>
      <c r="Q582" s="42"/>
      <c r="R582" s="42"/>
      <c r="S582" s="104"/>
      <c r="T582" s="44"/>
      <c r="U582" s="42"/>
      <c r="V582" s="42"/>
      <c r="W582" s="104"/>
      <c r="X582" s="44"/>
      <c r="Y582" s="42"/>
      <c r="Z582" s="42"/>
      <c r="AA582" s="104"/>
      <c r="AB582" s="44"/>
      <c r="AC582" s="42"/>
      <c r="AD582" s="42"/>
      <c r="AE582" s="42"/>
      <c r="AF582" s="42"/>
      <c r="AG582" s="42"/>
      <c r="AH582" s="42"/>
      <c r="AI582" s="42"/>
    </row>
    <row r="583" spans="11:35" ht="14.4">
      <c r="K583" s="102">
        <v>45055</v>
      </c>
      <c r="L583" s="103">
        <v>15420.59960938</v>
      </c>
      <c r="M583" s="100">
        <f t="shared" si="36"/>
        <v>-4.2133648998077255E-4</v>
      </c>
      <c r="O583" s="104"/>
      <c r="P583" s="44"/>
      <c r="Q583" s="42"/>
      <c r="R583" s="42"/>
      <c r="S583" s="104"/>
      <c r="T583" s="44"/>
      <c r="U583" s="42"/>
      <c r="V583" s="42"/>
      <c r="W583" s="104"/>
      <c r="X583" s="44"/>
      <c r="Y583" s="42"/>
      <c r="Z583" s="42"/>
      <c r="AA583" s="104"/>
      <c r="AB583" s="44"/>
      <c r="AC583" s="42"/>
      <c r="AD583" s="42"/>
      <c r="AE583" s="42"/>
      <c r="AF583" s="42"/>
      <c r="AG583" s="42"/>
      <c r="AH583" s="42"/>
      <c r="AI583" s="42"/>
    </row>
    <row r="584" spans="11:35" ht="14.4">
      <c r="K584" s="102">
        <v>45056</v>
      </c>
      <c r="L584" s="103">
        <v>15466.049804689999</v>
      </c>
      <c r="M584" s="100">
        <f t="shared" si="36"/>
        <v>2.9473688741876725E-3</v>
      </c>
      <c r="O584" s="104"/>
      <c r="P584" s="44"/>
      <c r="Q584" s="42"/>
      <c r="R584" s="42"/>
      <c r="S584" s="104"/>
      <c r="T584" s="44"/>
      <c r="U584" s="42"/>
      <c r="V584" s="42"/>
      <c r="W584" s="104"/>
      <c r="X584" s="44"/>
      <c r="Y584" s="42"/>
      <c r="Z584" s="42"/>
      <c r="AA584" s="104"/>
      <c r="AB584" s="44"/>
      <c r="AC584" s="42"/>
      <c r="AD584" s="42"/>
      <c r="AE584" s="42"/>
      <c r="AF584" s="42"/>
      <c r="AG584" s="42"/>
      <c r="AH584" s="42"/>
      <c r="AI584" s="42"/>
    </row>
    <row r="585" spans="11:35" ht="14.4">
      <c r="K585" s="102">
        <v>45057</v>
      </c>
      <c r="L585" s="103">
        <v>15484.049804689999</v>
      </c>
      <c r="M585" s="100">
        <f t="shared" si="36"/>
        <v>1.1638395212294483E-3</v>
      </c>
      <c r="O585" s="104"/>
      <c r="P585" s="44"/>
      <c r="Q585" s="42"/>
      <c r="R585" s="42"/>
      <c r="S585" s="104"/>
      <c r="T585" s="44"/>
      <c r="U585" s="42"/>
      <c r="V585" s="42"/>
      <c r="W585" s="104"/>
      <c r="X585" s="44"/>
      <c r="Y585" s="42"/>
      <c r="Z585" s="42"/>
      <c r="AA585" s="104"/>
      <c r="AB585" s="44"/>
      <c r="AC585" s="42"/>
      <c r="AD585" s="42"/>
      <c r="AE585" s="42"/>
      <c r="AF585" s="42"/>
      <c r="AG585" s="42"/>
      <c r="AH585" s="42"/>
      <c r="AI585" s="42"/>
    </row>
    <row r="586" spans="11:35" ht="14.4">
      <c r="K586" s="102">
        <v>45058</v>
      </c>
      <c r="L586" s="103">
        <v>15477.34960938</v>
      </c>
      <c r="M586" s="100">
        <f t="shared" si="36"/>
        <v>-4.327159492840682E-4</v>
      </c>
      <c r="O586" s="104"/>
      <c r="P586" s="44"/>
      <c r="Q586" s="42"/>
      <c r="R586" s="42"/>
      <c r="S586" s="104"/>
      <c r="T586" s="44"/>
      <c r="U586" s="42"/>
      <c r="V586" s="42"/>
      <c r="W586" s="104"/>
      <c r="X586" s="44"/>
      <c r="Y586" s="42"/>
      <c r="Z586" s="42"/>
      <c r="AA586" s="104"/>
      <c r="AB586" s="44"/>
      <c r="AC586" s="42"/>
      <c r="AD586" s="42"/>
      <c r="AE586" s="42"/>
      <c r="AF586" s="42"/>
      <c r="AG586" s="42"/>
      <c r="AH586" s="42"/>
      <c r="AI586" s="42"/>
    </row>
    <row r="587" spans="11:35" ht="14.4">
      <c r="K587" s="102">
        <v>45061</v>
      </c>
      <c r="L587" s="103">
        <v>15549.700195310001</v>
      </c>
      <c r="M587" s="100">
        <f t="shared" si="36"/>
        <v>4.6746108187769586E-3</v>
      </c>
      <c r="O587" s="104"/>
      <c r="P587" s="44"/>
      <c r="Q587" s="42"/>
      <c r="R587" s="42"/>
      <c r="S587" s="104"/>
      <c r="T587" s="44"/>
      <c r="U587" s="42"/>
      <c r="V587" s="42"/>
      <c r="W587" s="104"/>
      <c r="X587" s="44"/>
      <c r="Y587" s="42"/>
      <c r="Z587" s="42"/>
      <c r="AA587" s="104"/>
      <c r="AB587" s="44"/>
      <c r="AC587" s="42"/>
      <c r="AD587" s="42"/>
      <c r="AE587" s="42"/>
      <c r="AF587" s="42"/>
      <c r="AG587" s="42"/>
      <c r="AH587" s="42"/>
      <c r="AI587" s="42"/>
    </row>
    <row r="588" spans="11:35" ht="14.4">
      <c r="K588" s="102">
        <v>45062</v>
      </c>
      <c r="L588" s="103">
        <v>15492.40039063</v>
      </c>
      <c r="M588" s="100">
        <f t="shared" si="36"/>
        <v>-3.684945944956719E-3</v>
      </c>
      <c r="O588" s="104"/>
      <c r="P588" s="44"/>
      <c r="Q588" s="42"/>
      <c r="R588" s="42"/>
      <c r="S588" s="104"/>
      <c r="T588" s="44"/>
      <c r="U588" s="42"/>
      <c r="V588" s="42"/>
      <c r="W588" s="104"/>
      <c r="X588" s="44"/>
      <c r="Y588" s="42"/>
      <c r="Z588" s="42"/>
      <c r="AA588" s="104"/>
      <c r="AB588" s="44"/>
      <c r="AC588" s="42"/>
      <c r="AD588" s="42"/>
      <c r="AE588" s="42"/>
      <c r="AF588" s="42"/>
      <c r="AG588" s="42"/>
      <c r="AH588" s="42"/>
      <c r="AI588" s="42"/>
    </row>
    <row r="589" spans="11:35" ht="14.4">
      <c r="K589" s="102">
        <v>45063</v>
      </c>
      <c r="L589" s="103">
        <v>15426.34960938</v>
      </c>
      <c r="M589" s="100">
        <f t="shared" si="36"/>
        <v>-4.2634310748868032E-3</v>
      </c>
      <c r="O589" s="104"/>
      <c r="P589" s="44"/>
      <c r="Q589" s="42"/>
      <c r="R589" s="42"/>
      <c r="S589" s="104"/>
      <c r="T589" s="44"/>
      <c r="U589" s="42"/>
      <c r="V589" s="42"/>
      <c r="W589" s="104"/>
      <c r="X589" s="44"/>
      <c r="Y589" s="42"/>
      <c r="Z589" s="42"/>
      <c r="AA589" s="104"/>
      <c r="AB589" s="44"/>
      <c r="AC589" s="42"/>
      <c r="AD589" s="42"/>
      <c r="AE589" s="42"/>
      <c r="AF589" s="42"/>
      <c r="AG589" s="42"/>
      <c r="AH589" s="42"/>
      <c r="AI589" s="42"/>
    </row>
    <row r="590" spans="11:35" ht="14.4">
      <c r="K590" s="102">
        <v>45064</v>
      </c>
      <c r="L590" s="103">
        <v>15361.59960938</v>
      </c>
      <c r="M590" s="100">
        <f t="shared" si="36"/>
        <v>-4.1973637081730297E-3</v>
      </c>
      <c r="O590" s="104"/>
      <c r="P590" s="44"/>
      <c r="Q590" s="42"/>
      <c r="R590" s="42"/>
      <c r="S590" s="104"/>
      <c r="T590" s="44"/>
      <c r="U590" s="42"/>
      <c r="V590" s="42"/>
      <c r="W590" s="104"/>
      <c r="X590" s="44"/>
      <c r="Y590" s="42"/>
      <c r="Z590" s="42"/>
      <c r="AA590" s="104"/>
      <c r="AB590" s="44"/>
      <c r="AC590" s="42"/>
      <c r="AD590" s="42"/>
      <c r="AE590" s="42"/>
      <c r="AF590" s="42"/>
      <c r="AG590" s="42"/>
      <c r="AH590" s="42"/>
      <c r="AI590" s="42"/>
    </row>
    <row r="591" spans="11:35" ht="14.4">
      <c r="K591" s="102">
        <v>45065</v>
      </c>
      <c r="L591" s="103">
        <v>15407.549804689999</v>
      </c>
      <c r="M591" s="100">
        <f t="shared" si="36"/>
        <v>2.9912376626417547E-3</v>
      </c>
      <c r="O591" s="104"/>
      <c r="P591" s="44"/>
      <c r="Q591" s="42"/>
      <c r="R591" s="42"/>
      <c r="S591" s="104"/>
      <c r="T591" s="44"/>
      <c r="U591" s="42"/>
      <c r="V591" s="42"/>
      <c r="W591" s="104"/>
      <c r="X591" s="44"/>
      <c r="Y591" s="42"/>
      <c r="Z591" s="42"/>
      <c r="AA591" s="104"/>
      <c r="AB591" s="44"/>
      <c r="AC591" s="42"/>
      <c r="AD591" s="42"/>
      <c r="AE591" s="42"/>
      <c r="AF591" s="42"/>
      <c r="AG591" s="42"/>
      <c r="AH591" s="42"/>
      <c r="AI591" s="42"/>
    </row>
    <row r="592" spans="11:35" ht="14.4">
      <c r="K592" s="102">
        <v>45068</v>
      </c>
      <c r="L592" s="103">
        <v>15504</v>
      </c>
      <c r="M592" s="100">
        <f t="shared" si="36"/>
        <v>6.2599307828063999E-3</v>
      </c>
      <c r="O592" s="104"/>
      <c r="P592" s="44"/>
      <c r="Q592" s="42"/>
      <c r="R592" s="42"/>
      <c r="S592" s="104"/>
      <c r="T592" s="44"/>
      <c r="U592" s="42"/>
      <c r="V592" s="42"/>
      <c r="W592" s="104"/>
      <c r="X592" s="44"/>
      <c r="Y592" s="42"/>
      <c r="Z592" s="42"/>
      <c r="AA592" s="104"/>
      <c r="AB592" s="44"/>
      <c r="AC592" s="42"/>
      <c r="AD592" s="42"/>
      <c r="AE592" s="42"/>
      <c r="AF592" s="42"/>
      <c r="AG592" s="42"/>
      <c r="AH592" s="42"/>
      <c r="AI592" s="42"/>
    </row>
    <row r="593" spans="11:35" ht="14.4">
      <c r="K593" s="102">
        <v>45069</v>
      </c>
      <c r="L593" s="103">
        <v>15544.75</v>
      </c>
      <c r="M593" s="100">
        <f t="shared" si="36"/>
        <v>2.6283539731681849E-3</v>
      </c>
      <c r="O593" s="104"/>
      <c r="P593" s="44"/>
      <c r="Q593" s="42"/>
      <c r="R593" s="42"/>
      <c r="S593" s="104"/>
      <c r="T593" s="44"/>
      <c r="U593" s="42"/>
      <c r="V593" s="42"/>
      <c r="W593" s="104"/>
      <c r="X593" s="44"/>
      <c r="Y593" s="42"/>
      <c r="Z593" s="42"/>
      <c r="AA593" s="104"/>
      <c r="AB593" s="44"/>
      <c r="AC593" s="42"/>
      <c r="AD593" s="42"/>
      <c r="AE593" s="42"/>
      <c r="AF593" s="42"/>
      <c r="AG593" s="42"/>
      <c r="AH593" s="42"/>
      <c r="AI593" s="42"/>
    </row>
    <row r="594" spans="11:35" ht="14.4">
      <c r="K594" s="102">
        <v>45070</v>
      </c>
      <c r="L594" s="103">
        <v>15515.950195310001</v>
      </c>
      <c r="M594" s="100">
        <f t="shared" si="36"/>
        <v>-1.8527029826790331E-3</v>
      </c>
      <c r="O594" s="104"/>
      <c r="P594" s="44"/>
      <c r="Q594" s="42"/>
      <c r="R594" s="42"/>
      <c r="S594" s="104"/>
      <c r="T594" s="44"/>
      <c r="U594" s="42"/>
      <c r="V594" s="42"/>
      <c r="W594" s="104"/>
      <c r="X594" s="44"/>
      <c r="Y594" s="42"/>
      <c r="Z594" s="42"/>
      <c r="AA594" s="104"/>
      <c r="AB594" s="44"/>
      <c r="AC594" s="42"/>
      <c r="AD594" s="42"/>
      <c r="AE594" s="42"/>
      <c r="AF594" s="42"/>
      <c r="AG594" s="42"/>
      <c r="AH594" s="42"/>
      <c r="AI594" s="42"/>
    </row>
    <row r="595" spans="11:35" ht="14.4">
      <c r="K595" s="102">
        <v>45071</v>
      </c>
      <c r="L595" s="103">
        <v>15555.25</v>
      </c>
      <c r="M595" s="100">
        <f t="shared" si="36"/>
        <v>2.5328648387823449E-3</v>
      </c>
      <c r="O595" s="104"/>
      <c r="P595" s="44"/>
      <c r="Q595" s="42"/>
      <c r="R595" s="42"/>
      <c r="S595" s="104"/>
      <c r="T595" s="44"/>
      <c r="U595" s="42"/>
      <c r="V595" s="42"/>
      <c r="W595" s="104"/>
      <c r="X595" s="44"/>
      <c r="Y595" s="42"/>
      <c r="Z595" s="42"/>
      <c r="AA595" s="104"/>
      <c r="AB595" s="44"/>
      <c r="AC595" s="42"/>
      <c r="AD595" s="42"/>
      <c r="AE595" s="42"/>
      <c r="AF595" s="42"/>
      <c r="AG595" s="42"/>
      <c r="AH595" s="42"/>
      <c r="AI595" s="42"/>
    </row>
    <row r="596" spans="11:35" ht="14.4">
      <c r="K596" s="102">
        <v>45072</v>
      </c>
      <c r="L596" s="103">
        <v>15696.75</v>
      </c>
      <c r="M596" s="100">
        <f t="shared" si="36"/>
        <v>9.0966072547853383E-3</v>
      </c>
      <c r="O596" s="104"/>
      <c r="P596" s="44"/>
      <c r="Q596" s="42"/>
      <c r="R596" s="42"/>
      <c r="S596" s="104"/>
      <c r="T596" s="44"/>
      <c r="U596" s="42"/>
      <c r="V596" s="42"/>
      <c r="W596" s="104"/>
      <c r="X596" s="44"/>
      <c r="Y596" s="42"/>
      <c r="Z596" s="42"/>
      <c r="AA596" s="104"/>
      <c r="AB596" s="44"/>
      <c r="AC596" s="42"/>
      <c r="AD596" s="42"/>
      <c r="AE596" s="42"/>
      <c r="AF596" s="42"/>
      <c r="AG596" s="42"/>
      <c r="AH596" s="42"/>
      <c r="AI596" s="42"/>
    </row>
    <row r="597" spans="11:35" ht="14.4">
      <c r="K597" s="102">
        <v>45075</v>
      </c>
      <c r="L597" s="103">
        <v>15772.34960938</v>
      </c>
      <c r="M597" s="100">
        <f t="shared" ref="M597:M612" si="37">L597/L596-1</f>
        <v>4.8162587401849866E-3</v>
      </c>
      <c r="O597" s="104"/>
      <c r="P597" s="44"/>
      <c r="Q597" s="42"/>
      <c r="R597" s="42"/>
      <c r="S597" s="104"/>
      <c r="T597" s="44"/>
      <c r="U597" s="42"/>
      <c r="V597" s="42"/>
      <c r="W597" s="104"/>
      <c r="X597" s="44"/>
      <c r="Y597" s="42"/>
      <c r="Z597" s="42"/>
      <c r="AA597" s="104"/>
      <c r="AB597" s="44"/>
      <c r="AC597" s="42"/>
      <c r="AD597" s="42"/>
      <c r="AE597" s="42"/>
      <c r="AF597" s="42"/>
      <c r="AG597" s="42"/>
      <c r="AH597" s="42"/>
      <c r="AI597" s="42"/>
    </row>
    <row r="598" spans="11:35" ht="14.4">
      <c r="K598" s="102">
        <v>45076</v>
      </c>
      <c r="L598" s="103">
        <v>15799.450195310001</v>
      </c>
      <c r="M598" s="100">
        <f t="shared" si="37"/>
        <v>1.7182339094159449E-3</v>
      </c>
      <c r="O598" s="104"/>
      <c r="P598" s="44"/>
      <c r="Q598" s="42"/>
      <c r="R598" s="42"/>
      <c r="S598" s="104"/>
      <c r="T598" s="44"/>
      <c r="U598" s="42"/>
      <c r="V598" s="42"/>
      <c r="W598" s="104"/>
      <c r="X598" s="44"/>
      <c r="Y598" s="42"/>
      <c r="Z598" s="42"/>
      <c r="AA598" s="104"/>
      <c r="AB598" s="44"/>
      <c r="AC598" s="42"/>
      <c r="AD598" s="42"/>
      <c r="AE598" s="42"/>
      <c r="AF598" s="42"/>
      <c r="AG598" s="42"/>
      <c r="AH598" s="42"/>
      <c r="AI598" s="42"/>
    </row>
    <row r="599" spans="11:35" ht="14.4">
      <c r="K599" s="102">
        <v>45077</v>
      </c>
      <c r="L599" s="103">
        <v>15766.40039063</v>
      </c>
      <c r="M599" s="100">
        <f t="shared" si="37"/>
        <v>-2.0918325809724525E-3</v>
      </c>
      <c r="O599" s="104"/>
      <c r="P599" s="44"/>
      <c r="Q599" s="42"/>
      <c r="R599" s="42"/>
      <c r="S599" s="104"/>
      <c r="T599" s="44"/>
      <c r="U599" s="42"/>
      <c r="V599" s="42"/>
      <c r="W599" s="104"/>
      <c r="X599" s="44"/>
      <c r="Y599" s="42"/>
      <c r="Z599" s="42"/>
      <c r="AA599" s="104"/>
      <c r="AB599" s="44"/>
      <c r="AC599" s="42"/>
      <c r="AD599" s="42"/>
      <c r="AE599" s="42"/>
      <c r="AF599" s="42"/>
      <c r="AG599" s="42"/>
      <c r="AH599" s="42"/>
      <c r="AI599" s="42"/>
    </row>
    <row r="600" spans="11:35" ht="14.4">
      <c r="K600" s="102">
        <v>45078</v>
      </c>
      <c r="L600" s="103">
        <v>15760.34960938</v>
      </c>
      <c r="M600" s="100">
        <f t="shared" si="37"/>
        <v>-3.8377696240643466E-4</v>
      </c>
      <c r="O600" s="104"/>
      <c r="P600" s="44"/>
      <c r="Q600" s="42"/>
      <c r="R600" s="42"/>
      <c r="S600" s="104"/>
      <c r="T600" s="44"/>
      <c r="U600" s="42"/>
      <c r="V600" s="42"/>
      <c r="W600" s="104"/>
      <c r="X600" s="44"/>
      <c r="Y600" s="42"/>
      <c r="Z600" s="42"/>
      <c r="AA600" s="104"/>
      <c r="AB600" s="44"/>
      <c r="AC600" s="42"/>
      <c r="AD600" s="42"/>
      <c r="AE600" s="42"/>
      <c r="AF600" s="42"/>
      <c r="AG600" s="42"/>
      <c r="AH600" s="42"/>
      <c r="AI600" s="42"/>
    </row>
    <row r="601" spans="11:35" ht="14.4">
      <c r="K601" s="102">
        <v>45079</v>
      </c>
      <c r="L601" s="103">
        <v>15811.200195310001</v>
      </c>
      <c r="M601" s="100">
        <f t="shared" si="37"/>
        <v>3.2264884466608468E-3</v>
      </c>
      <c r="O601" s="104"/>
      <c r="P601" s="44"/>
      <c r="Q601" s="42"/>
      <c r="R601" s="42"/>
      <c r="S601" s="104"/>
      <c r="T601" s="44"/>
      <c r="U601" s="42"/>
      <c r="V601" s="42"/>
      <c r="W601" s="104"/>
      <c r="X601" s="44"/>
      <c r="Y601" s="42"/>
      <c r="Z601" s="42"/>
      <c r="AA601" s="104"/>
      <c r="AB601" s="44"/>
      <c r="AC601" s="42"/>
      <c r="AD601" s="42"/>
      <c r="AE601" s="42"/>
      <c r="AF601" s="42"/>
      <c r="AG601" s="42"/>
      <c r="AH601" s="42"/>
      <c r="AI601" s="42"/>
    </row>
    <row r="602" spans="11:35" ht="14.4">
      <c r="K602" s="102">
        <v>45082</v>
      </c>
      <c r="L602" s="103">
        <v>15859.5</v>
      </c>
      <c r="M602" s="100">
        <f t="shared" si="37"/>
        <v>3.0547842095078881E-3</v>
      </c>
      <c r="O602" s="104"/>
      <c r="P602" s="44"/>
      <c r="Q602" s="42"/>
      <c r="R602" s="42"/>
      <c r="S602" s="104"/>
      <c r="T602" s="44"/>
      <c r="U602" s="42"/>
      <c r="V602" s="42"/>
      <c r="W602" s="104"/>
      <c r="X602" s="44"/>
      <c r="Y602" s="42"/>
      <c r="Z602" s="42"/>
      <c r="AA602" s="104"/>
      <c r="AB602" s="44"/>
      <c r="AC602" s="42"/>
      <c r="AD602" s="42"/>
      <c r="AE602" s="42"/>
      <c r="AF602" s="42"/>
      <c r="AG602" s="42"/>
      <c r="AH602" s="42"/>
      <c r="AI602" s="42"/>
    </row>
    <row r="603" spans="11:35" ht="14.4">
      <c r="K603" s="102">
        <v>45083</v>
      </c>
      <c r="L603" s="103">
        <v>15878.40039063</v>
      </c>
      <c r="M603" s="100">
        <f t="shared" si="37"/>
        <v>1.1917393757685524E-3</v>
      </c>
      <c r="O603" s="104"/>
      <c r="P603" s="44"/>
      <c r="Q603" s="42"/>
      <c r="R603" s="42"/>
      <c r="S603" s="104"/>
      <c r="T603" s="44"/>
      <c r="U603" s="42"/>
      <c r="V603" s="42"/>
      <c r="W603" s="104"/>
      <c r="X603" s="44"/>
      <c r="Y603" s="42"/>
      <c r="Z603" s="42"/>
      <c r="AA603" s="104"/>
      <c r="AB603" s="44"/>
      <c r="AC603" s="42"/>
      <c r="AD603" s="42"/>
      <c r="AE603" s="42"/>
      <c r="AF603" s="42"/>
      <c r="AG603" s="42"/>
      <c r="AH603" s="42"/>
      <c r="AI603" s="42"/>
    </row>
    <row r="604" spans="11:35" ht="14.4">
      <c r="K604" s="102">
        <v>45084</v>
      </c>
      <c r="L604" s="103">
        <v>16006.700195310001</v>
      </c>
      <c r="M604" s="100">
        <f t="shared" si="37"/>
        <v>8.0801467102260549E-3</v>
      </c>
      <c r="O604" s="104"/>
      <c r="P604" s="44"/>
      <c r="Q604" s="42"/>
      <c r="R604" s="42"/>
      <c r="S604" s="104"/>
      <c r="T604" s="44"/>
      <c r="U604" s="42"/>
      <c r="V604" s="42"/>
      <c r="W604" s="104"/>
      <c r="X604" s="44"/>
      <c r="Y604" s="42"/>
      <c r="Z604" s="42"/>
      <c r="AA604" s="104"/>
      <c r="AB604" s="44"/>
      <c r="AC604" s="42"/>
      <c r="AD604" s="42"/>
      <c r="AE604" s="42"/>
      <c r="AF604" s="42"/>
      <c r="AG604" s="42"/>
      <c r="AH604" s="42"/>
      <c r="AI604" s="42"/>
    </row>
    <row r="605" spans="11:35" ht="14.4">
      <c r="K605" s="102">
        <v>45085</v>
      </c>
      <c r="L605" s="103">
        <v>15921.049804689999</v>
      </c>
      <c r="M605" s="100">
        <f t="shared" si="37"/>
        <v>-5.3509086554327512E-3</v>
      </c>
      <c r="O605" s="104"/>
      <c r="P605" s="44"/>
      <c r="Q605" s="42"/>
      <c r="R605" s="42"/>
      <c r="S605" s="104"/>
      <c r="T605" s="44"/>
      <c r="U605" s="42"/>
      <c r="V605" s="42"/>
      <c r="W605" s="104"/>
      <c r="X605" s="44"/>
      <c r="Y605" s="42"/>
      <c r="Z605" s="42"/>
      <c r="AA605" s="104"/>
      <c r="AB605" s="44"/>
      <c r="AC605" s="42"/>
      <c r="AD605" s="42"/>
      <c r="AE605" s="42"/>
      <c r="AF605" s="42"/>
      <c r="AG605" s="42"/>
      <c r="AH605" s="42"/>
      <c r="AI605" s="42"/>
    </row>
    <row r="606" spans="11:35" ht="14.4">
      <c r="K606" s="102">
        <v>45086</v>
      </c>
      <c r="L606" s="103">
        <v>15877.40039063</v>
      </c>
      <c r="M606" s="100">
        <f t="shared" si="37"/>
        <v>-2.7416165765111744E-3</v>
      </c>
      <c r="O606" s="104"/>
      <c r="P606" s="44"/>
      <c r="Q606" s="42"/>
      <c r="R606" s="42"/>
      <c r="S606" s="104"/>
      <c r="T606" s="44"/>
      <c r="U606" s="42"/>
      <c r="V606" s="42"/>
      <c r="W606" s="104"/>
      <c r="X606" s="44"/>
      <c r="Y606" s="42"/>
      <c r="Z606" s="42"/>
      <c r="AA606" s="104"/>
      <c r="AB606" s="44"/>
      <c r="AC606" s="42"/>
      <c r="AD606" s="42"/>
      <c r="AE606" s="42"/>
      <c r="AF606" s="42"/>
      <c r="AG606" s="42"/>
      <c r="AH606" s="42"/>
      <c r="AI606" s="42"/>
    </row>
    <row r="607" spans="11:35" ht="14.4">
      <c r="K607" s="102">
        <v>45089</v>
      </c>
      <c r="L607" s="103">
        <v>15929.09960938</v>
      </c>
      <c r="M607" s="100">
        <f t="shared" si="37"/>
        <v>3.2561513521136565E-3</v>
      </c>
      <c r="O607" s="104"/>
      <c r="P607" s="44"/>
      <c r="Q607" s="42"/>
      <c r="R607" s="42"/>
      <c r="S607" s="104"/>
      <c r="T607" s="44"/>
      <c r="U607" s="42"/>
      <c r="V607" s="42"/>
      <c r="W607" s="104"/>
      <c r="X607" s="44"/>
      <c r="Y607" s="42"/>
      <c r="Z607" s="42"/>
      <c r="AA607" s="104"/>
      <c r="AB607" s="44"/>
      <c r="AC607" s="42"/>
      <c r="AD607" s="42"/>
      <c r="AE607" s="42"/>
      <c r="AF607" s="42"/>
      <c r="AG607" s="42"/>
      <c r="AH607" s="42"/>
      <c r="AI607" s="42"/>
    </row>
    <row r="608" spans="11:35" ht="14.4">
      <c r="K608" s="102">
        <v>45090</v>
      </c>
      <c r="L608" s="103">
        <v>16048.200195310001</v>
      </c>
      <c r="M608" s="100">
        <f t="shared" si="37"/>
        <v>7.4769189000405412E-3</v>
      </c>
      <c r="O608" s="104"/>
      <c r="P608" s="44"/>
      <c r="Q608" s="42"/>
      <c r="R608" s="42"/>
      <c r="S608" s="104"/>
      <c r="T608" s="44"/>
      <c r="U608" s="42"/>
      <c r="V608" s="42"/>
      <c r="W608" s="104"/>
      <c r="X608" s="44"/>
      <c r="Y608" s="42"/>
      <c r="Z608" s="42"/>
      <c r="AA608" s="104"/>
      <c r="AB608" s="44"/>
      <c r="AC608" s="42"/>
      <c r="AD608" s="42"/>
      <c r="AE608" s="42"/>
      <c r="AF608" s="42"/>
      <c r="AG608" s="42"/>
      <c r="AH608" s="42"/>
      <c r="AI608" s="42"/>
    </row>
    <row r="609" spans="11:35" ht="14.4">
      <c r="K609" s="102">
        <v>45091</v>
      </c>
      <c r="L609" s="103">
        <v>16084.049804689999</v>
      </c>
      <c r="M609" s="100">
        <f t="shared" si="37"/>
        <v>2.233871022526035E-3</v>
      </c>
      <c r="O609" s="104"/>
      <c r="P609" s="44"/>
      <c r="Q609" s="42"/>
      <c r="R609" s="42"/>
      <c r="S609" s="104"/>
      <c r="T609" s="44"/>
      <c r="U609" s="42"/>
      <c r="V609" s="42"/>
      <c r="W609" s="104"/>
      <c r="X609" s="44"/>
      <c r="Y609" s="42"/>
      <c r="Z609" s="42"/>
      <c r="AA609" s="104"/>
      <c r="AB609" s="44"/>
      <c r="AC609" s="42"/>
      <c r="AD609" s="42"/>
      <c r="AE609" s="42"/>
      <c r="AF609" s="42"/>
      <c r="AG609" s="42"/>
      <c r="AH609" s="42"/>
      <c r="AI609" s="42"/>
    </row>
    <row r="610" spans="11:35" ht="14.4">
      <c r="K610" s="102">
        <v>45092</v>
      </c>
      <c r="L610" s="103">
        <v>16058.25</v>
      </c>
      <c r="M610" s="100">
        <f t="shared" si="37"/>
        <v>-1.6040614772577788E-3</v>
      </c>
      <c r="O610" s="104"/>
      <c r="P610" s="44"/>
      <c r="Q610" s="42"/>
      <c r="R610" s="42"/>
      <c r="S610" s="104"/>
      <c r="T610" s="44"/>
      <c r="U610" s="42"/>
      <c r="V610" s="42"/>
      <c r="W610" s="104"/>
      <c r="X610" s="44"/>
      <c r="Y610" s="42"/>
      <c r="Z610" s="42"/>
      <c r="AA610" s="104"/>
      <c r="AB610" s="44"/>
      <c r="AC610" s="42"/>
      <c r="AD610" s="42"/>
      <c r="AE610" s="42"/>
      <c r="AF610" s="42"/>
      <c r="AG610" s="42"/>
      <c r="AH610" s="42"/>
      <c r="AI610" s="42"/>
    </row>
    <row r="611" spans="11:35" ht="14.4">
      <c r="K611" s="102">
        <v>45093</v>
      </c>
      <c r="L611" s="103">
        <v>16181.450195310001</v>
      </c>
      <c r="M611" s="100">
        <f t="shared" si="37"/>
        <v>7.6720810368502423E-3</v>
      </c>
      <c r="O611" s="104"/>
      <c r="P611" s="44"/>
      <c r="Q611" s="42"/>
      <c r="R611" s="42"/>
      <c r="S611" s="104"/>
      <c r="T611" s="44"/>
      <c r="U611" s="42"/>
      <c r="V611" s="42"/>
      <c r="W611" s="104"/>
      <c r="X611" s="44"/>
      <c r="Y611" s="42"/>
      <c r="Z611" s="42"/>
      <c r="AA611" s="104"/>
      <c r="AB611" s="44"/>
      <c r="AC611" s="42"/>
      <c r="AD611" s="42"/>
      <c r="AE611" s="42"/>
      <c r="AF611" s="42"/>
      <c r="AG611" s="42"/>
      <c r="AH611" s="42"/>
      <c r="AI611" s="42"/>
    </row>
    <row r="612" spans="11:35" ht="14.4">
      <c r="K612" s="102">
        <v>45096</v>
      </c>
      <c r="L612" s="103">
        <v>16142.15039063</v>
      </c>
      <c r="M612" s="100">
        <f t="shared" si="37"/>
        <v>-2.4286948453724477E-3</v>
      </c>
      <c r="O612" s="104"/>
      <c r="P612" s="44"/>
      <c r="Q612" s="42"/>
      <c r="R612" s="42"/>
      <c r="S612" s="104"/>
      <c r="T612" s="44"/>
      <c r="U612" s="42"/>
      <c r="V612" s="42"/>
      <c r="W612" s="104"/>
      <c r="X612" s="44"/>
      <c r="Y612" s="42"/>
      <c r="Z612" s="42"/>
      <c r="AA612" s="104"/>
      <c r="AB612" s="44"/>
      <c r="AC612" s="42"/>
      <c r="AD612" s="42"/>
      <c r="AE612" s="42"/>
      <c r="AF612" s="42"/>
      <c r="AG612" s="42"/>
      <c r="AH612" s="42"/>
      <c r="AI612" s="42"/>
    </row>
    <row r="613" spans="11:35" ht="14.4">
      <c r="K613" s="102">
        <v>45097</v>
      </c>
      <c r="L613" s="103">
        <v>16199.950195310001</v>
      </c>
      <c r="M613" s="100">
        <f t="shared" ref="M613:M628" si="38">L613/L612-1</f>
        <v>3.5806756399414663E-3</v>
      </c>
      <c r="O613" s="104"/>
      <c r="P613" s="44"/>
      <c r="Q613" s="42"/>
      <c r="R613" s="42"/>
      <c r="S613" s="104"/>
      <c r="T613" s="44"/>
      <c r="U613" s="42"/>
      <c r="V613" s="42"/>
      <c r="W613" s="104"/>
      <c r="X613" s="44"/>
      <c r="Y613" s="42"/>
      <c r="Z613" s="42"/>
      <c r="AA613" s="104"/>
      <c r="AB613" s="44"/>
      <c r="AC613" s="42"/>
      <c r="AD613" s="42"/>
      <c r="AE613" s="42"/>
      <c r="AF613" s="42"/>
      <c r="AG613" s="42"/>
      <c r="AH613" s="42"/>
      <c r="AI613" s="42"/>
    </row>
    <row r="614" spans="11:35" ht="14.4">
      <c r="K614" s="102">
        <v>45098</v>
      </c>
      <c r="L614" s="103">
        <v>16240.950195310001</v>
      </c>
      <c r="M614" s="100">
        <f t="shared" si="38"/>
        <v>2.5308719783514455E-3</v>
      </c>
      <c r="O614" s="104"/>
      <c r="P614" s="44"/>
      <c r="Q614" s="42"/>
      <c r="R614" s="42"/>
      <c r="S614" s="104"/>
      <c r="T614" s="44"/>
      <c r="U614" s="42"/>
      <c r="V614" s="42"/>
      <c r="W614" s="104"/>
      <c r="X614" s="44"/>
      <c r="Y614" s="42"/>
      <c r="Z614" s="42"/>
      <c r="AA614" s="104"/>
      <c r="AB614" s="44"/>
      <c r="AC614" s="42"/>
      <c r="AD614" s="42"/>
      <c r="AE614" s="42"/>
      <c r="AF614" s="42"/>
      <c r="AG614" s="42"/>
      <c r="AH614" s="42"/>
      <c r="AI614" s="42"/>
    </row>
    <row r="615" spans="11:35" ht="14.4">
      <c r="K615" s="102">
        <v>45099</v>
      </c>
      <c r="L615" s="103">
        <v>16140.799804689999</v>
      </c>
      <c r="M615" s="100">
        <f t="shared" si="38"/>
        <v>-6.1665351728572571E-3</v>
      </c>
      <c r="O615" s="104"/>
      <c r="P615" s="44"/>
      <c r="Q615" s="42"/>
      <c r="R615" s="42"/>
      <c r="S615" s="104"/>
      <c r="T615" s="44"/>
      <c r="U615" s="42"/>
      <c r="V615" s="42"/>
      <c r="W615" s="104"/>
      <c r="X615" s="44"/>
      <c r="Y615" s="42"/>
      <c r="Z615" s="42"/>
      <c r="AA615" s="104"/>
      <c r="AB615" s="44"/>
      <c r="AC615" s="42"/>
      <c r="AD615" s="42"/>
      <c r="AE615" s="42"/>
      <c r="AF615" s="42"/>
      <c r="AG615" s="42"/>
      <c r="AH615" s="42"/>
      <c r="AI615" s="42"/>
    </row>
    <row r="616" spans="11:35" ht="14.4">
      <c r="K616" s="102">
        <v>45100</v>
      </c>
      <c r="L616" s="103">
        <v>16011.799804689999</v>
      </c>
      <c r="M616" s="100">
        <f t="shared" si="38"/>
        <v>-7.9921690102690013E-3</v>
      </c>
      <c r="O616" s="104"/>
      <c r="P616" s="44"/>
      <c r="Q616" s="42"/>
      <c r="R616" s="42"/>
      <c r="S616" s="104"/>
      <c r="T616" s="44"/>
      <c r="U616" s="42"/>
      <c r="V616" s="42"/>
      <c r="W616" s="104"/>
      <c r="X616" s="44"/>
      <c r="Y616" s="42"/>
      <c r="Z616" s="42"/>
      <c r="AA616" s="104"/>
      <c r="AB616" s="44"/>
      <c r="AC616" s="42"/>
      <c r="AD616" s="42"/>
      <c r="AE616" s="42"/>
      <c r="AF616" s="42"/>
      <c r="AG616" s="42"/>
      <c r="AH616" s="42"/>
      <c r="AI616" s="42"/>
    </row>
    <row r="617" spans="11:35" ht="14.4">
      <c r="K617" s="102">
        <v>45103</v>
      </c>
      <c r="L617" s="103">
        <v>16066.15039063</v>
      </c>
      <c r="M617" s="100">
        <f t="shared" si="38"/>
        <v>3.3944082865737801E-3</v>
      </c>
      <c r="O617" s="104"/>
      <c r="P617" s="44"/>
      <c r="Q617" s="42"/>
      <c r="R617" s="42"/>
      <c r="S617" s="104"/>
      <c r="T617" s="44"/>
      <c r="U617" s="42"/>
      <c r="V617" s="42"/>
      <c r="W617" s="104"/>
      <c r="X617" s="44"/>
      <c r="Y617" s="42"/>
      <c r="Z617" s="42"/>
      <c r="AA617" s="104"/>
      <c r="AB617" s="44"/>
      <c r="AC617" s="42"/>
      <c r="AD617" s="42"/>
      <c r="AE617" s="42"/>
      <c r="AF617" s="42"/>
      <c r="AG617" s="42"/>
      <c r="AH617" s="42"/>
      <c r="AI617" s="42"/>
    </row>
    <row r="618" spans="11:35" ht="14.4">
      <c r="K618" s="102">
        <v>45104</v>
      </c>
      <c r="L618" s="103">
        <v>16163.5</v>
      </c>
      <c r="M618" s="100">
        <f t="shared" si="38"/>
        <v>6.0592990232914978E-3</v>
      </c>
      <c r="O618" s="104"/>
      <c r="P618" s="44"/>
      <c r="Q618" s="42"/>
      <c r="R618" s="42"/>
      <c r="S618" s="104"/>
      <c r="T618" s="44"/>
      <c r="U618" s="42"/>
      <c r="V618" s="42"/>
      <c r="W618" s="104"/>
      <c r="X618" s="44"/>
      <c r="Y618" s="42"/>
      <c r="Z618" s="42"/>
      <c r="AA618" s="104"/>
      <c r="AB618" s="44"/>
      <c r="AC618" s="42"/>
      <c r="AD618" s="42"/>
      <c r="AE618" s="42"/>
      <c r="AF618" s="42"/>
      <c r="AG618" s="42"/>
      <c r="AH618" s="42"/>
      <c r="AI618" s="42"/>
    </row>
    <row r="619" spans="11:35" ht="14.4">
      <c r="K619" s="102">
        <v>45105</v>
      </c>
      <c r="L619" s="103">
        <v>16277.200195310001</v>
      </c>
      <c r="M619" s="100">
        <f t="shared" si="38"/>
        <v>7.0343796399294778E-3</v>
      </c>
      <c r="O619" s="104"/>
      <c r="P619" s="44"/>
      <c r="Q619" s="42"/>
      <c r="R619" s="42"/>
      <c r="S619" s="104"/>
      <c r="T619" s="44"/>
      <c r="U619" s="42"/>
      <c r="V619" s="42"/>
      <c r="W619" s="104"/>
      <c r="X619" s="44"/>
      <c r="Y619" s="42"/>
      <c r="Z619" s="42"/>
      <c r="AA619" s="104"/>
      <c r="AB619" s="44"/>
      <c r="AC619" s="42"/>
      <c r="AD619" s="42"/>
      <c r="AE619" s="42"/>
      <c r="AF619" s="42"/>
      <c r="AG619" s="42"/>
      <c r="AH619" s="42"/>
      <c r="AI619" s="42"/>
    </row>
    <row r="620" spans="11:35" ht="14.4">
      <c r="K620" s="102">
        <v>45107</v>
      </c>
      <c r="L620" s="103">
        <v>16430</v>
      </c>
      <c r="M620" s="100">
        <f t="shared" si="38"/>
        <v>9.3873518084532925E-3</v>
      </c>
      <c r="O620" s="104"/>
      <c r="P620" s="44"/>
      <c r="Q620" s="42"/>
      <c r="R620" s="42"/>
      <c r="S620" s="104"/>
      <c r="T620" s="44"/>
      <c r="U620" s="42"/>
      <c r="V620" s="42"/>
      <c r="W620" s="104"/>
      <c r="X620" s="44"/>
      <c r="Y620" s="42"/>
      <c r="Z620" s="42"/>
      <c r="AA620" s="104"/>
      <c r="AB620" s="44"/>
      <c r="AC620" s="42"/>
      <c r="AD620" s="42"/>
      <c r="AE620" s="42"/>
      <c r="AF620" s="42"/>
      <c r="AG620" s="42"/>
      <c r="AH620" s="42"/>
      <c r="AI620" s="42"/>
    </row>
    <row r="621" spans="11:35" ht="14.4">
      <c r="K621" s="102">
        <v>45110</v>
      </c>
      <c r="L621" s="103">
        <v>16527.94921875</v>
      </c>
      <c r="M621" s="100">
        <f t="shared" si="38"/>
        <v>5.9616079580036008E-3</v>
      </c>
      <c r="O621" s="104"/>
      <c r="P621" s="44"/>
      <c r="Q621" s="42"/>
      <c r="R621" s="42"/>
      <c r="S621" s="104"/>
      <c r="T621" s="44"/>
      <c r="U621" s="42"/>
      <c r="V621" s="42"/>
      <c r="W621" s="104"/>
      <c r="X621" s="44"/>
      <c r="Y621" s="42"/>
      <c r="Z621" s="42"/>
      <c r="AA621" s="104"/>
      <c r="AB621" s="44"/>
      <c r="AC621" s="42"/>
      <c r="AD621" s="42"/>
      <c r="AE621" s="42"/>
      <c r="AF621" s="42"/>
      <c r="AG621" s="42"/>
      <c r="AH621" s="42"/>
      <c r="AI621" s="42"/>
    </row>
    <row r="622" spans="11:35" ht="14.4">
      <c r="K622" s="102">
        <v>45111</v>
      </c>
      <c r="L622" s="103">
        <v>16556.05078125</v>
      </c>
      <c r="M622" s="100">
        <f t="shared" si="38"/>
        <v>1.7002449685723509E-3</v>
      </c>
      <c r="O622" s="104"/>
      <c r="P622" s="44"/>
      <c r="Q622" s="42"/>
      <c r="R622" s="42"/>
      <c r="S622" s="104"/>
      <c r="T622" s="44"/>
      <c r="U622" s="42"/>
      <c r="V622" s="42"/>
      <c r="W622" s="104"/>
      <c r="X622" s="44"/>
      <c r="Y622" s="42"/>
      <c r="Z622" s="42"/>
      <c r="AA622" s="104"/>
      <c r="AB622" s="44"/>
      <c r="AC622" s="42"/>
      <c r="AD622" s="42"/>
      <c r="AE622" s="42"/>
      <c r="AF622" s="42"/>
      <c r="AG622" s="42"/>
      <c r="AH622" s="42"/>
      <c r="AI622" s="42"/>
    </row>
    <row r="623" spans="11:35" ht="14.4">
      <c r="K623" s="102">
        <v>45112</v>
      </c>
      <c r="L623" s="103">
        <v>16597.19921875</v>
      </c>
      <c r="M623" s="100">
        <f t="shared" si="38"/>
        <v>2.4854017448774357E-3</v>
      </c>
      <c r="O623" s="104"/>
      <c r="P623" s="44"/>
      <c r="Q623" s="42"/>
      <c r="R623" s="42"/>
      <c r="S623" s="104"/>
      <c r="T623" s="44"/>
      <c r="U623" s="42"/>
      <c r="V623" s="42"/>
      <c r="W623" s="104"/>
      <c r="X623" s="44"/>
      <c r="Y623" s="42"/>
      <c r="Z623" s="42"/>
      <c r="AA623" s="104"/>
      <c r="AB623" s="44"/>
      <c r="AC623" s="42"/>
      <c r="AD623" s="42"/>
      <c r="AE623" s="42"/>
      <c r="AF623" s="42"/>
      <c r="AG623" s="42"/>
      <c r="AH623" s="42"/>
      <c r="AI623" s="42"/>
    </row>
    <row r="624" spans="11:35" ht="14.4">
      <c r="K624" s="102">
        <v>45113</v>
      </c>
      <c r="L624" s="103">
        <v>16695.05078125</v>
      </c>
      <c r="M624" s="100">
        <f t="shared" si="38"/>
        <v>5.8956671671119842E-3</v>
      </c>
      <c r="O624" s="104"/>
      <c r="P624" s="44"/>
      <c r="Q624" s="42"/>
      <c r="R624" s="42"/>
      <c r="S624" s="104"/>
      <c r="T624" s="44"/>
      <c r="U624" s="42"/>
      <c r="V624" s="42"/>
      <c r="W624" s="104"/>
      <c r="X624" s="44"/>
      <c r="Y624" s="42"/>
      <c r="Z624" s="42"/>
      <c r="AA624" s="104"/>
      <c r="AB624" s="44"/>
      <c r="AC624" s="42"/>
      <c r="AD624" s="42"/>
      <c r="AE624" s="42"/>
      <c r="AF624" s="42"/>
      <c r="AG624" s="42"/>
      <c r="AH624" s="42"/>
      <c r="AI624" s="42"/>
    </row>
    <row r="625" spans="11:35" ht="14.4">
      <c r="K625" s="102">
        <v>45114</v>
      </c>
      <c r="L625" s="103">
        <v>16564.900390629999</v>
      </c>
      <c r="M625" s="100">
        <f t="shared" si="38"/>
        <v>-7.7957469147785785E-3</v>
      </c>
      <c r="O625" s="104"/>
      <c r="P625" s="44"/>
      <c r="Q625" s="42"/>
      <c r="R625" s="42"/>
      <c r="S625" s="104"/>
      <c r="T625" s="44"/>
      <c r="U625" s="42"/>
      <c r="V625" s="42"/>
      <c r="W625" s="104"/>
      <c r="X625" s="44"/>
      <c r="Y625" s="42"/>
      <c r="Z625" s="42"/>
      <c r="AA625" s="104"/>
      <c r="AB625" s="44"/>
      <c r="AC625" s="42"/>
      <c r="AD625" s="42"/>
      <c r="AE625" s="42"/>
      <c r="AF625" s="42"/>
      <c r="AG625" s="42"/>
      <c r="AH625" s="42"/>
      <c r="AI625" s="42"/>
    </row>
    <row r="626" spans="11:35" ht="14.4">
      <c r="K626" s="102">
        <v>45117</v>
      </c>
      <c r="L626" s="103">
        <v>16553.75</v>
      </c>
      <c r="M626" s="100">
        <f t="shared" si="38"/>
        <v>-6.7313357563603127E-4</v>
      </c>
      <c r="O626" s="104"/>
      <c r="P626" s="44"/>
      <c r="Q626" s="42"/>
      <c r="R626" s="42"/>
      <c r="S626" s="104"/>
      <c r="T626" s="44"/>
      <c r="U626" s="42"/>
      <c r="V626" s="42"/>
      <c r="W626" s="104"/>
      <c r="X626" s="44"/>
      <c r="Y626" s="42"/>
      <c r="Z626" s="42"/>
      <c r="AA626" s="104"/>
      <c r="AB626" s="44"/>
      <c r="AC626" s="42"/>
      <c r="AD626" s="42"/>
      <c r="AE626" s="42"/>
      <c r="AF626" s="42"/>
      <c r="AG626" s="42"/>
      <c r="AH626" s="42"/>
      <c r="AI626" s="42"/>
    </row>
    <row r="627" spans="11:35" ht="14.4">
      <c r="K627" s="102">
        <v>45118</v>
      </c>
      <c r="L627" s="103">
        <v>16648</v>
      </c>
      <c r="M627" s="100">
        <f t="shared" si="38"/>
        <v>5.6935739636034821E-3</v>
      </c>
      <c r="O627" s="104"/>
      <c r="P627" s="44"/>
      <c r="Q627" s="42"/>
      <c r="R627" s="42"/>
      <c r="S627" s="104"/>
      <c r="T627" s="44"/>
      <c r="U627" s="42"/>
      <c r="V627" s="42"/>
      <c r="W627" s="104"/>
      <c r="X627" s="44"/>
      <c r="Y627" s="42"/>
      <c r="Z627" s="42"/>
      <c r="AA627" s="104"/>
      <c r="AB627" s="44"/>
      <c r="AC627" s="42"/>
      <c r="AD627" s="42"/>
      <c r="AE627" s="42"/>
      <c r="AF627" s="42"/>
      <c r="AG627" s="42"/>
      <c r="AH627" s="42"/>
      <c r="AI627" s="42"/>
    </row>
    <row r="628" spans="11:35" ht="14.4">
      <c r="K628" s="102">
        <v>45119</v>
      </c>
      <c r="L628" s="103">
        <v>16641.05078125</v>
      </c>
      <c r="M628" s="100">
        <f t="shared" si="38"/>
        <v>-4.1742063611249769E-4</v>
      </c>
      <c r="O628" s="104"/>
      <c r="P628" s="44"/>
      <c r="Q628" s="42"/>
      <c r="R628" s="42"/>
      <c r="S628" s="104"/>
      <c r="T628" s="44"/>
      <c r="U628" s="42"/>
      <c r="V628" s="42"/>
      <c r="W628" s="104"/>
      <c r="X628" s="44"/>
      <c r="Y628" s="42"/>
      <c r="Z628" s="42"/>
      <c r="AA628" s="104"/>
      <c r="AB628" s="44"/>
      <c r="AC628" s="42"/>
      <c r="AD628" s="42"/>
      <c r="AE628" s="42"/>
      <c r="AF628" s="42"/>
      <c r="AG628" s="42"/>
      <c r="AH628" s="42"/>
      <c r="AI628" s="42"/>
    </row>
    <row r="629" spans="11:35" ht="14.4">
      <c r="K629" s="102">
        <v>45120</v>
      </c>
      <c r="L629" s="103">
        <v>16623.900390629999</v>
      </c>
      <c r="M629" s="100">
        <f t="shared" ref="M629:M644" si="39">L629/L628-1</f>
        <v>-1.0306074325141523E-3</v>
      </c>
      <c r="O629" s="104"/>
      <c r="P629" s="44"/>
      <c r="Q629" s="42"/>
      <c r="R629" s="42"/>
      <c r="S629" s="104"/>
      <c r="T629" s="44"/>
      <c r="U629" s="42"/>
      <c r="V629" s="42"/>
      <c r="W629" s="104"/>
      <c r="X629" s="44"/>
      <c r="Y629" s="42"/>
      <c r="Z629" s="42"/>
      <c r="AA629" s="104"/>
      <c r="AB629" s="44"/>
      <c r="AC629" s="42"/>
      <c r="AD629" s="42"/>
      <c r="AE629" s="42"/>
      <c r="AF629" s="42"/>
      <c r="AG629" s="42"/>
      <c r="AH629" s="42"/>
      <c r="AI629" s="42"/>
    </row>
    <row r="630" spans="11:35" ht="14.4">
      <c r="K630" s="102">
        <v>45121</v>
      </c>
      <c r="L630" s="103">
        <v>16765.44921875</v>
      </c>
      <c r="M630" s="100">
        <f t="shared" si="39"/>
        <v>8.5147784090300327E-3</v>
      </c>
      <c r="O630" s="104"/>
      <c r="P630" s="44"/>
      <c r="Q630" s="42"/>
      <c r="R630" s="42"/>
      <c r="S630" s="104"/>
      <c r="T630" s="44"/>
      <c r="U630" s="42"/>
      <c r="V630" s="42"/>
      <c r="W630" s="104"/>
      <c r="X630" s="44"/>
      <c r="Y630" s="42"/>
      <c r="Z630" s="42"/>
      <c r="AA630" s="104"/>
      <c r="AB630" s="44"/>
      <c r="AC630" s="42"/>
      <c r="AD630" s="42"/>
      <c r="AE630" s="42"/>
      <c r="AF630" s="42"/>
      <c r="AG630" s="42"/>
      <c r="AH630" s="42"/>
      <c r="AI630" s="42"/>
    </row>
    <row r="631" spans="11:35" ht="14.4">
      <c r="K631" s="102">
        <v>45124</v>
      </c>
      <c r="L631" s="103">
        <v>16872.05078125</v>
      </c>
      <c r="M631" s="100">
        <f t="shared" si="39"/>
        <v>6.358407765225893E-3</v>
      </c>
      <c r="O631" s="104"/>
      <c r="P631" s="44"/>
      <c r="Q631" s="42"/>
      <c r="R631" s="42"/>
      <c r="S631" s="104"/>
      <c r="T631" s="44"/>
      <c r="U631" s="42"/>
      <c r="V631" s="42"/>
      <c r="W631" s="104"/>
      <c r="X631" s="44"/>
      <c r="Y631" s="42"/>
      <c r="Z631" s="42"/>
      <c r="AA631" s="104"/>
      <c r="AB631" s="44"/>
      <c r="AC631" s="42"/>
      <c r="AD631" s="42"/>
      <c r="AE631" s="42"/>
      <c r="AF631" s="42"/>
      <c r="AG631" s="42"/>
      <c r="AH631" s="42"/>
      <c r="AI631" s="42"/>
    </row>
    <row r="632" spans="11:35" ht="14.4">
      <c r="K632" s="102">
        <v>45125</v>
      </c>
      <c r="L632" s="103">
        <v>16872</v>
      </c>
      <c r="M632" s="100">
        <f t="shared" si="39"/>
        <v>-3.0097852750099463E-6</v>
      </c>
      <c r="O632" s="104"/>
      <c r="P632" s="44"/>
      <c r="Q632" s="42"/>
      <c r="R632" s="42"/>
      <c r="S632" s="104"/>
      <c r="T632" s="44"/>
      <c r="U632" s="42"/>
      <c r="V632" s="42"/>
      <c r="W632" s="104"/>
      <c r="X632" s="44"/>
      <c r="Y632" s="42"/>
      <c r="Z632" s="42"/>
      <c r="AA632" s="104"/>
      <c r="AB632" s="44"/>
      <c r="AC632" s="42"/>
      <c r="AD632" s="42"/>
      <c r="AE632" s="42"/>
      <c r="AF632" s="42"/>
      <c r="AG632" s="42"/>
      <c r="AH632" s="42"/>
      <c r="AI632" s="42"/>
    </row>
    <row r="633" spans="11:35" ht="14.4">
      <c r="K633" s="102">
        <v>45126</v>
      </c>
      <c r="L633" s="103">
        <v>16953.5</v>
      </c>
      <c r="M633" s="100">
        <f t="shared" si="39"/>
        <v>4.8304883831200573E-3</v>
      </c>
      <c r="O633" s="104"/>
      <c r="P633" s="44"/>
      <c r="Q633" s="42"/>
      <c r="R633" s="42"/>
      <c r="S633" s="104"/>
      <c r="T633" s="44"/>
      <c r="U633" s="42"/>
      <c r="V633" s="42"/>
      <c r="W633" s="104"/>
      <c r="X633" s="44"/>
      <c r="Y633" s="42"/>
      <c r="Z633" s="42"/>
      <c r="AA633" s="104"/>
      <c r="AB633" s="44"/>
      <c r="AC633" s="42"/>
      <c r="AD633" s="42"/>
      <c r="AE633" s="42"/>
      <c r="AF633" s="42"/>
      <c r="AG633" s="42"/>
      <c r="AH633" s="42"/>
      <c r="AI633" s="42"/>
    </row>
    <row r="634" spans="11:35" ht="14.4">
      <c r="K634" s="102">
        <v>45127</v>
      </c>
      <c r="L634" s="103">
        <v>17042.55078125</v>
      </c>
      <c r="M634" s="100">
        <f t="shared" si="39"/>
        <v>5.2526487893356233E-3</v>
      </c>
      <c r="O634" s="104"/>
      <c r="P634" s="44"/>
      <c r="Q634" s="42"/>
      <c r="R634" s="42"/>
      <c r="S634" s="104"/>
      <c r="T634" s="44"/>
      <c r="U634" s="42"/>
      <c r="V634" s="42"/>
      <c r="W634" s="104"/>
      <c r="X634" s="44"/>
      <c r="Y634" s="42"/>
      <c r="Z634" s="42"/>
      <c r="AA634" s="104"/>
      <c r="AB634" s="44"/>
      <c r="AC634" s="42"/>
      <c r="AD634" s="42"/>
      <c r="AE634" s="42"/>
      <c r="AF634" s="42"/>
      <c r="AG634" s="42"/>
      <c r="AH634" s="42"/>
      <c r="AI634" s="42"/>
    </row>
    <row r="635" spans="11:35" ht="14.4">
      <c r="K635" s="102">
        <v>45128</v>
      </c>
      <c r="L635" s="103">
        <v>16904.30078125</v>
      </c>
      <c r="M635" s="100">
        <f t="shared" si="39"/>
        <v>-8.1120485879437876E-3</v>
      </c>
      <c r="O635" s="104"/>
      <c r="P635" s="44"/>
      <c r="Q635" s="42"/>
      <c r="R635" s="42"/>
      <c r="S635" s="104"/>
      <c r="T635" s="44"/>
      <c r="U635" s="42"/>
      <c r="V635" s="42"/>
      <c r="W635" s="104"/>
      <c r="X635" s="44"/>
      <c r="Y635" s="42"/>
      <c r="Z635" s="42"/>
      <c r="AA635" s="104"/>
      <c r="AB635" s="44"/>
      <c r="AC635" s="42"/>
      <c r="AD635" s="42"/>
      <c r="AE635" s="42"/>
      <c r="AF635" s="42"/>
      <c r="AG635" s="42"/>
      <c r="AH635" s="42"/>
      <c r="AI635" s="42"/>
    </row>
    <row r="636" spans="11:35" ht="14.4">
      <c r="K636" s="102">
        <v>45131</v>
      </c>
      <c r="L636" s="103">
        <v>16865.150390629999</v>
      </c>
      <c r="M636" s="100">
        <f t="shared" si="39"/>
        <v>-2.3160017753248718E-3</v>
      </c>
      <c r="O636" s="104"/>
      <c r="P636" s="44"/>
      <c r="Q636" s="42"/>
      <c r="R636" s="42"/>
      <c r="S636" s="104"/>
      <c r="T636" s="44"/>
      <c r="U636" s="42"/>
      <c r="V636" s="42"/>
      <c r="W636" s="104"/>
      <c r="X636" s="44"/>
      <c r="Y636" s="42"/>
      <c r="Z636" s="42"/>
      <c r="AA636" s="104"/>
      <c r="AB636" s="44"/>
      <c r="AC636" s="42"/>
      <c r="AD636" s="42"/>
      <c r="AE636" s="42"/>
      <c r="AF636" s="42"/>
      <c r="AG636" s="42"/>
      <c r="AH636" s="42"/>
      <c r="AI636" s="42"/>
    </row>
    <row r="637" spans="11:35" ht="14.4">
      <c r="K637" s="102">
        <v>45132</v>
      </c>
      <c r="L637" s="103">
        <v>16896.900390629999</v>
      </c>
      <c r="M637" s="100">
        <f t="shared" si="39"/>
        <v>1.8825803070003921E-3</v>
      </c>
      <c r="O637" s="104"/>
      <c r="P637" s="44"/>
      <c r="Q637" s="42"/>
      <c r="R637" s="42"/>
      <c r="S637" s="104"/>
      <c r="T637" s="44"/>
      <c r="U637" s="42"/>
      <c r="V637" s="42"/>
      <c r="W637" s="104"/>
      <c r="X637" s="44"/>
      <c r="Y637" s="42"/>
      <c r="Z637" s="42"/>
      <c r="AA637" s="104"/>
      <c r="AB637" s="44"/>
      <c r="AC637" s="42"/>
      <c r="AD637" s="42"/>
      <c r="AE637" s="42"/>
      <c r="AF637" s="42"/>
      <c r="AG637" s="42"/>
      <c r="AH637" s="42"/>
      <c r="AI637" s="42"/>
    </row>
    <row r="638" spans="11:35" ht="14.4">
      <c r="K638" s="102">
        <v>45133</v>
      </c>
      <c r="L638" s="103">
        <v>16975</v>
      </c>
      <c r="M638" s="100">
        <f t="shared" si="39"/>
        <v>4.6221263997809903E-3</v>
      </c>
      <c r="O638" s="104"/>
      <c r="P638" s="44"/>
      <c r="Q638" s="42"/>
      <c r="R638" s="42"/>
      <c r="S638" s="104"/>
      <c r="T638" s="44"/>
      <c r="U638" s="42"/>
      <c r="V638" s="42"/>
      <c r="W638" s="104"/>
      <c r="X638" s="44"/>
      <c r="Y638" s="42"/>
      <c r="Z638" s="42"/>
      <c r="AA638" s="104"/>
      <c r="AB638" s="44"/>
      <c r="AC638" s="42"/>
      <c r="AD638" s="42"/>
      <c r="AE638" s="42"/>
      <c r="AF638" s="42"/>
      <c r="AG638" s="42"/>
      <c r="AH638" s="42"/>
      <c r="AI638" s="42"/>
    </row>
    <row r="639" spans="11:35" ht="14.4">
      <c r="K639" s="102">
        <v>45134</v>
      </c>
      <c r="L639" s="103">
        <v>16919.19921875</v>
      </c>
      <c r="M639" s="100">
        <f t="shared" si="39"/>
        <v>-3.2872330633284541E-3</v>
      </c>
      <c r="O639" s="104"/>
      <c r="P639" s="44"/>
      <c r="Q639" s="42"/>
      <c r="R639" s="42"/>
      <c r="S639" s="104"/>
      <c r="T639" s="44"/>
      <c r="U639" s="42"/>
      <c r="V639" s="42"/>
      <c r="W639" s="104"/>
      <c r="X639" s="44"/>
      <c r="Y639" s="42"/>
      <c r="Z639" s="42"/>
      <c r="AA639" s="104"/>
      <c r="AB639" s="44"/>
      <c r="AC639" s="42"/>
      <c r="AD639" s="42"/>
      <c r="AE639" s="42"/>
      <c r="AF639" s="42"/>
      <c r="AG639" s="42"/>
      <c r="AH639" s="42"/>
      <c r="AI639" s="42"/>
    </row>
    <row r="640" spans="11:35" ht="14.4">
      <c r="K640" s="102">
        <v>45135</v>
      </c>
      <c r="L640" s="103">
        <v>16948.349609379999</v>
      </c>
      <c r="M640" s="100">
        <f t="shared" si="39"/>
        <v>1.7229178670403744E-3</v>
      </c>
      <c r="O640" s="104"/>
      <c r="P640" s="44"/>
      <c r="Q640" s="42"/>
      <c r="R640" s="42"/>
      <c r="S640" s="104"/>
      <c r="T640" s="44"/>
      <c r="U640" s="42"/>
      <c r="V640" s="42"/>
      <c r="W640" s="104"/>
      <c r="X640" s="44"/>
      <c r="Y640" s="42"/>
      <c r="Z640" s="42"/>
      <c r="AA640" s="104"/>
      <c r="AB640" s="44"/>
      <c r="AC640" s="42"/>
      <c r="AD640" s="42"/>
      <c r="AE640" s="42"/>
      <c r="AF640" s="42"/>
      <c r="AG640" s="42"/>
      <c r="AH640" s="42"/>
      <c r="AI640" s="42"/>
    </row>
    <row r="641" spans="11:35" ht="14.4">
      <c r="K641" s="102">
        <v>45138</v>
      </c>
      <c r="L641" s="103">
        <v>17059</v>
      </c>
      <c r="M641" s="100">
        <f t="shared" si="39"/>
        <v>6.5286823301522467E-3</v>
      </c>
      <c r="O641" s="104"/>
      <c r="P641" s="44"/>
      <c r="Q641" s="42"/>
      <c r="R641" s="42"/>
      <c r="S641" s="104"/>
      <c r="T641" s="44"/>
      <c r="U641" s="42"/>
      <c r="V641" s="42"/>
      <c r="W641" s="104"/>
      <c r="X641" s="44"/>
      <c r="Y641" s="42"/>
      <c r="Z641" s="42"/>
      <c r="AA641" s="104"/>
      <c r="AB641" s="44"/>
      <c r="AC641" s="42"/>
      <c r="AD641" s="42"/>
      <c r="AE641" s="42"/>
      <c r="AF641" s="42"/>
      <c r="AG641" s="42"/>
      <c r="AH641" s="42"/>
      <c r="AI641" s="42"/>
    </row>
    <row r="642" spans="11:35" ht="14.4">
      <c r="K642" s="102">
        <v>45139</v>
      </c>
      <c r="L642" s="103">
        <v>17051.150390629999</v>
      </c>
      <c r="M642" s="100">
        <f t="shared" si="39"/>
        <v>-4.6014475467504035E-4</v>
      </c>
      <c r="O642" s="104"/>
      <c r="P642" s="44"/>
      <c r="Q642" s="42"/>
      <c r="R642" s="42"/>
      <c r="S642" s="104"/>
      <c r="T642" s="44"/>
      <c r="U642" s="42"/>
      <c r="V642" s="42"/>
      <c r="W642" s="104"/>
      <c r="X642" s="44"/>
      <c r="Y642" s="42"/>
      <c r="Z642" s="42"/>
      <c r="AA642" s="104"/>
      <c r="AB642" s="44"/>
      <c r="AC642" s="42"/>
      <c r="AD642" s="42"/>
      <c r="AE642" s="42"/>
      <c r="AF642" s="42"/>
      <c r="AG642" s="42"/>
      <c r="AH642" s="42"/>
      <c r="AI642" s="42"/>
    </row>
    <row r="643" spans="11:35" ht="14.4">
      <c r="K643" s="102">
        <v>45140</v>
      </c>
      <c r="L643" s="103">
        <v>16858.94921875</v>
      </c>
      <c r="M643" s="100">
        <f t="shared" si="39"/>
        <v>-1.12720354625232E-2</v>
      </c>
      <c r="O643" s="104"/>
      <c r="P643" s="44"/>
      <c r="Q643" s="42"/>
      <c r="R643" s="42"/>
      <c r="S643" s="104"/>
      <c r="T643" s="44"/>
      <c r="U643" s="42"/>
      <c r="V643" s="42"/>
      <c r="W643" s="104"/>
      <c r="X643" s="44"/>
      <c r="Y643" s="42"/>
      <c r="Z643" s="42"/>
      <c r="AA643" s="104"/>
      <c r="AB643" s="44"/>
      <c r="AC643" s="42"/>
      <c r="AD643" s="42"/>
      <c r="AE643" s="42"/>
      <c r="AF643" s="42"/>
      <c r="AG643" s="42"/>
      <c r="AH643" s="42"/>
      <c r="AI643" s="42"/>
    </row>
    <row r="644" spans="11:35" ht="14.4">
      <c r="K644" s="102">
        <v>45141</v>
      </c>
      <c r="L644" s="103">
        <v>16772.30078125</v>
      </c>
      <c r="M644" s="100">
        <f t="shared" si="39"/>
        <v>-5.1396108011069197E-3</v>
      </c>
      <c r="O644" s="104"/>
      <c r="P644" s="44"/>
      <c r="Q644" s="42"/>
      <c r="R644" s="42"/>
      <c r="S644" s="104"/>
      <c r="T644" s="44"/>
      <c r="U644" s="42"/>
      <c r="V644" s="42"/>
      <c r="W644" s="104"/>
      <c r="X644" s="44"/>
      <c r="Y644" s="42"/>
      <c r="Z644" s="42"/>
      <c r="AA644" s="104"/>
      <c r="AB644" s="44"/>
      <c r="AC644" s="42"/>
      <c r="AD644" s="42"/>
      <c r="AE644" s="42"/>
      <c r="AF644" s="42"/>
      <c r="AG644" s="42"/>
      <c r="AH644" s="42"/>
      <c r="AI644" s="42"/>
    </row>
    <row r="645" spans="11:35" ht="14.4">
      <c r="K645" s="102">
        <v>45142</v>
      </c>
      <c r="L645" s="103">
        <v>16890.599609379999</v>
      </c>
      <c r="M645" s="100">
        <f t="shared" ref="M645:M660" si="40">L645/L644-1</f>
        <v>7.0532260107238898E-3</v>
      </c>
      <c r="O645" s="104"/>
      <c r="P645" s="44"/>
      <c r="Q645" s="42"/>
      <c r="R645" s="42"/>
      <c r="S645" s="104"/>
      <c r="T645" s="44"/>
      <c r="U645" s="42"/>
      <c r="V645" s="42"/>
      <c r="W645" s="104"/>
      <c r="X645" s="44"/>
      <c r="Y645" s="42"/>
      <c r="Z645" s="42"/>
      <c r="AA645" s="104"/>
      <c r="AB645" s="44"/>
      <c r="AC645" s="42"/>
      <c r="AD645" s="42"/>
      <c r="AE645" s="42"/>
      <c r="AF645" s="42"/>
      <c r="AG645" s="42"/>
      <c r="AH645" s="42"/>
      <c r="AI645" s="42"/>
    </row>
    <row r="646" spans="11:35" ht="14.4">
      <c r="K646" s="102">
        <v>45145</v>
      </c>
      <c r="L646" s="103">
        <v>16956.349609379999</v>
      </c>
      <c r="M646" s="100">
        <f t="shared" si="40"/>
        <v>3.8926978035453974E-3</v>
      </c>
      <c r="O646" s="104"/>
      <c r="P646" s="44"/>
      <c r="Q646" s="42"/>
      <c r="R646" s="42"/>
      <c r="S646" s="104"/>
      <c r="T646" s="44"/>
      <c r="U646" s="42"/>
      <c r="V646" s="42"/>
      <c r="W646" s="104"/>
      <c r="X646" s="44"/>
      <c r="Y646" s="42"/>
      <c r="Z646" s="42"/>
      <c r="AA646" s="104"/>
      <c r="AB646" s="44"/>
      <c r="AC646" s="42"/>
      <c r="AD646" s="42"/>
      <c r="AE646" s="42"/>
      <c r="AF646" s="42"/>
      <c r="AG646" s="42"/>
      <c r="AH646" s="42"/>
      <c r="AI646" s="42"/>
    </row>
    <row r="647" spans="11:35" ht="14.4">
      <c r="K647" s="102">
        <v>45146</v>
      </c>
      <c r="L647" s="103">
        <v>16949.25</v>
      </c>
      <c r="M647" s="100">
        <f t="shared" si="40"/>
        <v>-4.186991624701708E-4</v>
      </c>
      <c r="O647" s="104"/>
      <c r="P647" s="44"/>
      <c r="Q647" s="42"/>
      <c r="R647" s="42"/>
      <c r="S647" s="104"/>
      <c r="T647" s="44"/>
      <c r="U647" s="42"/>
      <c r="V647" s="42"/>
      <c r="W647" s="104"/>
      <c r="X647" s="44"/>
      <c r="Y647" s="42"/>
      <c r="Z647" s="42"/>
      <c r="AA647" s="104"/>
      <c r="AB647" s="44"/>
      <c r="AC647" s="42"/>
      <c r="AD647" s="42"/>
      <c r="AE647" s="42"/>
      <c r="AF647" s="42"/>
      <c r="AG647" s="42"/>
      <c r="AH647" s="42"/>
      <c r="AI647" s="42"/>
    </row>
    <row r="648" spans="11:35" ht="14.4">
      <c r="K648" s="102">
        <v>45147</v>
      </c>
      <c r="L648" s="103">
        <v>17003.849609379999</v>
      </c>
      <c r="M648" s="100">
        <f t="shared" si="40"/>
        <v>3.2213584306088894E-3</v>
      </c>
      <c r="O648" s="104"/>
      <c r="P648" s="44"/>
      <c r="Q648" s="42"/>
      <c r="R648" s="42"/>
      <c r="S648" s="104"/>
      <c r="T648" s="44"/>
      <c r="U648" s="42"/>
      <c r="V648" s="42"/>
      <c r="W648" s="104"/>
      <c r="X648" s="44"/>
      <c r="Y648" s="42"/>
      <c r="Z648" s="42"/>
      <c r="AA648" s="104"/>
      <c r="AB648" s="44"/>
      <c r="AC648" s="42"/>
      <c r="AD648" s="42"/>
      <c r="AE648" s="42"/>
      <c r="AF648" s="42"/>
      <c r="AG648" s="42"/>
      <c r="AH648" s="42"/>
      <c r="AI648" s="42"/>
    </row>
    <row r="649" spans="11:35" ht="14.4">
      <c r="K649" s="102">
        <v>45148</v>
      </c>
      <c r="L649" s="103">
        <v>16939.849609379999</v>
      </c>
      <c r="M649" s="100">
        <f t="shared" si="40"/>
        <v>-3.7638535667061657E-3</v>
      </c>
      <c r="O649" s="104"/>
      <c r="P649" s="44"/>
      <c r="Q649" s="42"/>
      <c r="R649" s="42"/>
      <c r="S649" s="104"/>
      <c r="T649" s="44"/>
      <c r="U649" s="42"/>
      <c r="V649" s="42"/>
      <c r="W649" s="104"/>
      <c r="X649" s="44"/>
      <c r="Y649" s="42"/>
      <c r="Z649" s="42"/>
      <c r="AA649" s="104"/>
      <c r="AB649" s="44"/>
      <c r="AC649" s="42"/>
      <c r="AD649" s="42"/>
      <c r="AE649" s="42"/>
      <c r="AF649" s="42"/>
      <c r="AG649" s="42"/>
      <c r="AH649" s="42"/>
      <c r="AI649" s="42"/>
    </row>
    <row r="650" spans="11:35" ht="14.4">
      <c r="K650" s="102">
        <v>45149</v>
      </c>
      <c r="L650" s="103">
        <v>16860.150390629999</v>
      </c>
      <c r="M650" s="100">
        <f t="shared" si="40"/>
        <v>-4.7048362640639274E-3</v>
      </c>
      <c r="O650" s="104"/>
      <c r="P650" s="44"/>
      <c r="Q650" s="42"/>
      <c r="R650" s="42"/>
      <c r="S650" s="104"/>
      <c r="T650" s="44"/>
      <c r="U650" s="42"/>
      <c r="V650" s="42"/>
      <c r="W650" s="104"/>
      <c r="X650" s="44"/>
      <c r="Y650" s="42"/>
      <c r="Z650" s="42"/>
      <c r="AA650" s="104"/>
      <c r="AB650" s="44"/>
      <c r="AC650" s="42"/>
      <c r="AD650" s="42"/>
      <c r="AE650" s="42"/>
      <c r="AF650" s="42"/>
      <c r="AG650" s="42"/>
      <c r="AH650" s="42"/>
      <c r="AI650" s="42"/>
    </row>
    <row r="651" spans="11:35" ht="14.4">
      <c r="K651" s="102">
        <v>45152</v>
      </c>
      <c r="L651" s="103">
        <v>16825.55078125</v>
      </c>
      <c r="M651" s="100">
        <f t="shared" si="40"/>
        <v>-2.0521530697156232E-3</v>
      </c>
      <c r="O651" s="104"/>
      <c r="P651" s="44"/>
      <c r="Q651" s="42"/>
      <c r="R651" s="42"/>
      <c r="S651" s="104"/>
      <c r="T651" s="44"/>
      <c r="U651" s="42"/>
      <c r="V651" s="42"/>
      <c r="W651" s="104"/>
      <c r="X651" s="44"/>
      <c r="Y651" s="42"/>
      <c r="Z651" s="42"/>
      <c r="AA651" s="104"/>
      <c r="AB651" s="44"/>
      <c r="AC651" s="42"/>
      <c r="AD651" s="42"/>
      <c r="AE651" s="42"/>
      <c r="AF651" s="42"/>
      <c r="AG651" s="42"/>
      <c r="AH651" s="42"/>
      <c r="AI651" s="42"/>
    </row>
    <row r="652" spans="11:35" ht="14.4">
      <c r="K652" s="102">
        <v>45154</v>
      </c>
      <c r="L652" s="103">
        <v>16853.05078125</v>
      </c>
      <c r="M652" s="100">
        <f t="shared" si="40"/>
        <v>1.6344190069930153E-3</v>
      </c>
      <c r="O652" s="104"/>
      <c r="P652" s="44"/>
      <c r="Q652" s="42"/>
      <c r="R652" s="42"/>
      <c r="S652" s="104"/>
      <c r="T652" s="44"/>
      <c r="U652" s="42"/>
      <c r="V652" s="42"/>
      <c r="W652" s="104"/>
      <c r="X652" s="44"/>
      <c r="Y652" s="42"/>
      <c r="Z652" s="42"/>
      <c r="AA652" s="104"/>
      <c r="AB652" s="44"/>
      <c r="AC652" s="42"/>
      <c r="AD652" s="42"/>
      <c r="AE652" s="42"/>
      <c r="AF652" s="42"/>
      <c r="AG652" s="42"/>
      <c r="AH652" s="42"/>
      <c r="AI652" s="42"/>
    </row>
    <row r="653" spans="11:35" ht="14.4">
      <c r="K653" s="102">
        <v>45155</v>
      </c>
      <c r="L653" s="103">
        <v>16802.25</v>
      </c>
      <c r="M653" s="100">
        <f t="shared" si="40"/>
        <v>-3.0143373985747068E-3</v>
      </c>
      <c r="O653" s="104"/>
      <c r="P653" s="44"/>
      <c r="Q653" s="42"/>
      <c r="R653" s="42"/>
      <c r="S653" s="104"/>
      <c r="T653" s="44"/>
      <c r="U653" s="42"/>
      <c r="V653" s="42"/>
      <c r="W653" s="104"/>
      <c r="X653" s="44"/>
      <c r="Y653" s="42"/>
      <c r="Z653" s="42"/>
      <c r="AA653" s="104"/>
      <c r="AB653" s="44"/>
      <c r="AC653" s="42"/>
      <c r="AD653" s="42"/>
      <c r="AE653" s="42"/>
      <c r="AF653" s="42"/>
      <c r="AG653" s="42"/>
      <c r="AH653" s="42"/>
      <c r="AI653" s="42"/>
    </row>
    <row r="654" spans="11:35" s="53" customFormat="1" ht="14.4">
      <c r="K654" s="105">
        <v>45156</v>
      </c>
      <c r="L654" s="106">
        <v>16757.69921875</v>
      </c>
      <c r="M654" s="107">
        <f t="shared" si="40"/>
        <v>-2.6514771087206013E-3</v>
      </c>
      <c r="O654" s="103">
        <v>926.06578379999996</v>
      </c>
      <c r="P654" s="54"/>
      <c r="Q654" s="55"/>
      <c r="R654" s="55"/>
      <c r="S654" s="103">
        <v>3601.2880519999999</v>
      </c>
      <c r="T654" s="54"/>
      <c r="U654" s="55"/>
      <c r="V654" s="55"/>
      <c r="W654" s="103">
        <v>379.05012396000001</v>
      </c>
      <c r="X654" s="54"/>
      <c r="Y654" s="55"/>
      <c r="Z654" s="55"/>
      <c r="AA654" s="103">
        <v>263.80669764999999</v>
      </c>
      <c r="AB654" s="54"/>
      <c r="AC654" s="55"/>
      <c r="AD654" s="55"/>
      <c r="AE654" s="55"/>
      <c r="AF654" s="55"/>
      <c r="AG654" s="55"/>
      <c r="AH654" s="55"/>
      <c r="AI654" s="55"/>
    </row>
    <row r="655" spans="11:35" ht="14.4">
      <c r="K655" s="102">
        <v>45159</v>
      </c>
      <c r="L655" s="103">
        <v>16852.05078125</v>
      </c>
      <c r="M655" s="100">
        <f t="shared" si="40"/>
        <v>5.6303410908837837E-3</v>
      </c>
      <c r="O655" s="103">
        <v>933.2362028</v>
      </c>
      <c r="P655" s="44">
        <f>O655/O654-1</f>
        <v>7.742882984594246E-3</v>
      </c>
      <c r="Q655" s="42"/>
      <c r="R655" s="42"/>
      <c r="S655" s="103">
        <v>3611.4863319999999</v>
      </c>
      <c r="T655" s="44">
        <f>S655/S654-1</f>
        <v>2.8318423443902674E-3</v>
      </c>
      <c r="U655" s="42"/>
      <c r="V655" s="42"/>
      <c r="W655" s="103">
        <v>386.40548532000003</v>
      </c>
      <c r="X655" s="44">
        <f>W655/W654-1</f>
        <v>1.9404719574174889E-2</v>
      </c>
      <c r="Y655" s="42"/>
      <c r="Z655" s="42"/>
      <c r="AA655" s="103">
        <v>261.05975182999998</v>
      </c>
      <c r="AB655" s="44">
        <f>AA655/AA654-1</f>
        <v>-1.0412722059257473E-2</v>
      </c>
      <c r="AC655" s="42"/>
      <c r="AD655" s="42"/>
      <c r="AE655" s="42"/>
      <c r="AF655" s="42"/>
      <c r="AG655" s="42"/>
      <c r="AH655" s="42"/>
      <c r="AI655" s="42"/>
    </row>
    <row r="656" spans="11:35" ht="14.4">
      <c r="K656" s="102">
        <v>45160</v>
      </c>
      <c r="L656" s="103">
        <v>16905.25</v>
      </c>
      <c r="M656" s="100">
        <f t="shared" si="40"/>
        <v>3.1568394518006748E-3</v>
      </c>
      <c r="O656" s="103">
        <v>976.16056049999997</v>
      </c>
      <c r="P656" s="44">
        <f t="shared" ref="P656:P719" si="41">O656/O655-1</f>
        <v>4.5995169895052923E-2</v>
      </c>
      <c r="Q656" s="42"/>
      <c r="R656" s="42"/>
      <c r="S656" s="103">
        <v>3599.6623530000002</v>
      </c>
      <c r="T656" s="44">
        <f t="shared" ref="T656:T719" si="42">S656/S655-1</f>
        <v>-3.2739924543621068E-3</v>
      </c>
      <c r="U656" s="42"/>
      <c r="V656" s="42"/>
      <c r="W656" s="103">
        <v>388.89040805000002</v>
      </c>
      <c r="X656" s="44">
        <f t="shared" ref="X656:X719" si="43">W656/W655-1</f>
        <v>6.4308681538050028E-3</v>
      </c>
      <c r="Y656" s="42"/>
      <c r="Z656" s="42"/>
      <c r="AA656" s="103">
        <v>275.14409222</v>
      </c>
      <c r="AB656" s="44">
        <f t="shared" ref="AB656:AB719" si="44">AA656/AA655-1</f>
        <v>5.3950638852869437E-2</v>
      </c>
      <c r="AC656" s="42"/>
      <c r="AD656" s="42"/>
      <c r="AE656" s="42"/>
      <c r="AF656" s="42"/>
      <c r="AG656" s="42"/>
      <c r="AH656" s="42"/>
      <c r="AI656" s="42"/>
    </row>
    <row r="657" spans="11:35" ht="14.4">
      <c r="K657" s="102">
        <v>45161</v>
      </c>
      <c r="L657" s="103">
        <v>16950.25</v>
      </c>
      <c r="M657" s="100">
        <f t="shared" si="40"/>
        <v>2.6618949734549258E-3</v>
      </c>
      <c r="O657" s="103">
        <v>944.18831580000005</v>
      </c>
      <c r="P657" s="44">
        <f t="shared" si="41"/>
        <v>-3.2753059275026808E-2</v>
      </c>
      <c r="Q657" s="42"/>
      <c r="R657" s="42"/>
      <c r="S657" s="103">
        <v>3649.8156290000002</v>
      </c>
      <c r="T657" s="44">
        <f t="shared" si="42"/>
        <v>1.3932772321882281E-2</v>
      </c>
      <c r="U657" s="42"/>
      <c r="V657" s="42"/>
      <c r="W657" s="103">
        <v>392.81659590999999</v>
      </c>
      <c r="X657" s="44">
        <f t="shared" si="43"/>
        <v>1.009587220134045E-2</v>
      </c>
      <c r="Y657" s="42"/>
      <c r="Z657" s="42"/>
      <c r="AA657" s="103">
        <v>287.38048723000003</v>
      </c>
      <c r="AB657" s="44">
        <f t="shared" si="44"/>
        <v>4.447267942869737E-2</v>
      </c>
      <c r="AC657" s="42"/>
      <c r="AD657" s="42"/>
      <c r="AE657" s="42"/>
      <c r="AF657" s="42"/>
      <c r="AG657" s="42"/>
      <c r="AH657" s="42"/>
      <c r="AI657" s="42"/>
    </row>
    <row r="658" spans="11:35" ht="14.4">
      <c r="K658" s="102">
        <v>45162</v>
      </c>
      <c r="L658" s="103">
        <v>16930.150390629999</v>
      </c>
      <c r="M658" s="100">
        <f t="shared" si="40"/>
        <v>-1.1858001722688805E-3</v>
      </c>
      <c r="O658" s="103">
        <v>944.28652120000004</v>
      </c>
      <c r="P658" s="44">
        <f t="shared" si="41"/>
        <v>1.0401039533802781E-4</v>
      </c>
      <c r="Q658" s="42"/>
      <c r="R658" s="42"/>
      <c r="S658" s="103">
        <v>3610.5010000000002</v>
      </c>
      <c r="T658" s="44">
        <f t="shared" si="42"/>
        <v>-1.0771675338233866E-2</v>
      </c>
      <c r="U658" s="42"/>
      <c r="V658" s="42"/>
      <c r="W658" s="103">
        <v>387.69763519999998</v>
      </c>
      <c r="X658" s="44">
        <f t="shared" si="43"/>
        <v>-1.3031426786186073E-2</v>
      </c>
      <c r="Y658" s="42"/>
      <c r="Z658" s="42"/>
      <c r="AA658" s="103">
        <v>284.68347590000002</v>
      </c>
      <c r="AB658" s="44">
        <f t="shared" si="44"/>
        <v>-9.3848102075263506E-3</v>
      </c>
      <c r="AC658" s="42"/>
      <c r="AD658" s="42"/>
      <c r="AE658" s="42"/>
      <c r="AF658" s="42"/>
      <c r="AG658" s="42"/>
      <c r="AH658" s="42"/>
      <c r="AI658" s="42"/>
    </row>
    <row r="659" spans="11:35" ht="14.4">
      <c r="K659" s="102">
        <v>45163</v>
      </c>
      <c r="L659" s="103">
        <v>16820.849609379999</v>
      </c>
      <c r="M659" s="100">
        <f t="shared" si="40"/>
        <v>-6.4559840714996097E-3</v>
      </c>
      <c r="O659" s="103">
        <v>956.41734459999998</v>
      </c>
      <c r="P659" s="44">
        <f t="shared" si="41"/>
        <v>1.2846549355151282E-2</v>
      </c>
      <c r="Q659" s="42"/>
      <c r="R659" s="42"/>
      <c r="S659" s="103">
        <v>3583.1580509999999</v>
      </c>
      <c r="T659" s="44">
        <f t="shared" si="42"/>
        <v>-7.5731730859512902E-3</v>
      </c>
      <c r="U659" s="42"/>
      <c r="V659" s="42"/>
      <c r="W659" s="103">
        <v>385.21271245999998</v>
      </c>
      <c r="X659" s="44">
        <f t="shared" si="43"/>
        <v>-6.4094348646674959E-3</v>
      </c>
      <c r="Y659" s="42"/>
      <c r="Z659" s="42"/>
      <c r="AA659" s="103">
        <v>281.03753961000001</v>
      </c>
      <c r="AB659" s="44">
        <f t="shared" si="44"/>
        <v>-1.2806982486334051E-2</v>
      </c>
      <c r="AC659" s="42"/>
      <c r="AD659" s="42"/>
      <c r="AE659" s="42"/>
      <c r="AF659" s="42"/>
      <c r="AG659" s="42"/>
      <c r="AH659" s="42"/>
      <c r="AI659" s="42"/>
    </row>
    <row r="660" spans="11:35" ht="14.4">
      <c r="K660" s="102">
        <v>45166</v>
      </c>
      <c r="L660" s="103">
        <v>16875.30078125</v>
      </c>
      <c r="M660" s="100">
        <f t="shared" si="40"/>
        <v>3.237123756200555E-3</v>
      </c>
      <c r="O660" s="103">
        <v>979.94225449999999</v>
      </c>
      <c r="P660" s="44">
        <f t="shared" si="41"/>
        <v>2.4596908486471225E-2</v>
      </c>
      <c r="Q660" s="42"/>
      <c r="R660" s="42"/>
      <c r="S660" s="103">
        <v>3579.955723</v>
      </c>
      <c r="T660" s="44">
        <f t="shared" si="42"/>
        <v>-8.9371664727599942E-4</v>
      </c>
      <c r="U660" s="42"/>
      <c r="V660" s="42"/>
      <c r="W660" s="103">
        <v>389.13890033000001</v>
      </c>
      <c r="X660" s="44">
        <f t="shared" si="43"/>
        <v>1.0192259349197208E-2</v>
      </c>
      <c r="Y660" s="42"/>
      <c r="Z660" s="42"/>
      <c r="AA660" s="103">
        <v>290.77671115999999</v>
      </c>
      <c r="AB660" s="44">
        <f t="shared" si="44"/>
        <v>3.4654343912614571E-2</v>
      </c>
      <c r="AC660" s="42"/>
      <c r="AD660" s="42"/>
      <c r="AE660" s="42"/>
      <c r="AF660" s="42"/>
      <c r="AG660" s="42"/>
      <c r="AH660" s="42"/>
      <c r="AI660" s="42"/>
    </row>
    <row r="661" spans="11:35" ht="14.4">
      <c r="K661" s="102">
        <v>45167</v>
      </c>
      <c r="L661" s="103">
        <v>16927.30078125</v>
      </c>
      <c r="M661" s="100">
        <f t="shared" ref="M661:M676" si="45">L661/L660-1</f>
        <v>3.0814265579062194E-3</v>
      </c>
      <c r="O661" s="103">
        <v>950.67114960000004</v>
      </c>
      <c r="P661" s="44">
        <f t="shared" si="41"/>
        <v>-2.9870234460840805E-2</v>
      </c>
      <c r="Q661" s="42"/>
      <c r="R661" s="42"/>
      <c r="S661" s="103">
        <v>3603.455978</v>
      </c>
      <c r="T661" s="44">
        <f t="shared" si="42"/>
        <v>6.5643982267766798E-3</v>
      </c>
      <c r="U661" s="42"/>
      <c r="V661" s="42"/>
      <c r="W661" s="103">
        <v>388.69160428999999</v>
      </c>
      <c r="X661" s="44">
        <f t="shared" si="43"/>
        <v>-1.1494508506363355E-3</v>
      </c>
      <c r="Y661" s="42"/>
      <c r="Z661" s="42"/>
      <c r="AA661" s="103">
        <v>304.21175346000001</v>
      </c>
      <c r="AB661" s="44">
        <f t="shared" si="44"/>
        <v>4.6203983277764538E-2</v>
      </c>
      <c r="AC661" s="42"/>
      <c r="AD661" s="42"/>
      <c r="AE661" s="42"/>
      <c r="AF661" s="42"/>
      <c r="AG661" s="42"/>
      <c r="AH661" s="42"/>
      <c r="AI661" s="42"/>
    </row>
    <row r="662" spans="11:35" ht="14.4">
      <c r="K662" s="102">
        <v>45168</v>
      </c>
      <c r="L662" s="103">
        <v>16968.94921875</v>
      </c>
      <c r="M662" s="100">
        <f t="shared" si="45"/>
        <v>2.4604299314001654E-3</v>
      </c>
      <c r="O662" s="103">
        <v>944.23741849999999</v>
      </c>
      <c r="P662" s="44">
        <f t="shared" si="41"/>
        <v>-6.7675674208763636E-3</v>
      </c>
      <c r="Q662" s="42"/>
      <c r="R662" s="42"/>
      <c r="S662" s="103">
        <v>3577.5416610000002</v>
      </c>
      <c r="T662" s="44">
        <f t="shared" si="42"/>
        <v>-7.1915175759640348E-3</v>
      </c>
      <c r="U662" s="42"/>
      <c r="V662" s="42"/>
      <c r="W662" s="103">
        <v>397.58763762000001</v>
      </c>
      <c r="X662" s="44">
        <f t="shared" si="43"/>
        <v>2.288712499013168E-2</v>
      </c>
      <c r="Y662" s="42"/>
      <c r="Z662" s="42"/>
      <c r="AA662" s="103">
        <v>300.21619591000001</v>
      </c>
      <c r="AB662" s="44">
        <f t="shared" si="44"/>
        <v>-1.3134132736674076E-2</v>
      </c>
      <c r="AC662" s="42"/>
      <c r="AD662" s="42"/>
      <c r="AE662" s="42"/>
      <c r="AF662" s="42"/>
      <c r="AG662" s="42"/>
      <c r="AH662" s="42"/>
      <c r="AI662" s="42"/>
    </row>
    <row r="663" spans="11:35" ht="14.4">
      <c r="K663" s="102">
        <v>45169</v>
      </c>
      <c r="L663" s="103">
        <v>16924.30078125</v>
      </c>
      <c r="M663" s="100">
        <f t="shared" si="45"/>
        <v>-2.6311845786340937E-3</v>
      </c>
      <c r="O663" s="103">
        <v>956.66290730000003</v>
      </c>
      <c r="P663" s="44">
        <f t="shared" si="41"/>
        <v>1.3159284472901822E-2</v>
      </c>
      <c r="Q663" s="42"/>
      <c r="R663" s="42"/>
      <c r="S663" s="103">
        <v>3539.4094300000002</v>
      </c>
      <c r="T663" s="44">
        <f t="shared" si="42"/>
        <v>-1.065878041776358E-2</v>
      </c>
      <c r="U663" s="42"/>
      <c r="V663" s="42"/>
      <c r="W663" s="103">
        <v>397.19005993000002</v>
      </c>
      <c r="X663" s="44">
        <f t="shared" si="43"/>
        <v>-9.9997498005710561E-4</v>
      </c>
      <c r="Y663" s="42"/>
      <c r="Z663" s="42"/>
      <c r="AA663" s="103">
        <v>309.05636700000002</v>
      </c>
      <c r="AB663" s="44">
        <f t="shared" si="44"/>
        <v>2.9446016605480407E-2</v>
      </c>
      <c r="AC663" s="42"/>
      <c r="AD663" s="42"/>
      <c r="AE663" s="42"/>
      <c r="AF663" s="42"/>
      <c r="AG663" s="42"/>
      <c r="AH663" s="42"/>
      <c r="AI663" s="42"/>
    </row>
    <row r="664" spans="11:35" ht="14.4">
      <c r="K664" s="102">
        <v>45170</v>
      </c>
      <c r="L664" s="103">
        <v>17074.55078125</v>
      </c>
      <c r="M664" s="100">
        <f t="shared" si="45"/>
        <v>8.8777670606314807E-3</v>
      </c>
      <c r="O664" s="103">
        <v>953.81436110000004</v>
      </c>
      <c r="P664" s="44">
        <f t="shared" si="41"/>
        <v>-2.9775861259631053E-3</v>
      </c>
      <c r="Q664" s="42"/>
      <c r="R664" s="42"/>
      <c r="S664" s="103">
        <v>3536.6504030000001</v>
      </c>
      <c r="T664" s="44">
        <f t="shared" si="42"/>
        <v>-7.795162030745928E-4</v>
      </c>
      <c r="U664" s="42"/>
      <c r="V664" s="42"/>
      <c r="W664" s="103">
        <v>394.05905727999999</v>
      </c>
      <c r="X664" s="44">
        <f t="shared" si="43"/>
        <v>-7.8828826948786901E-3</v>
      </c>
      <c r="Y664" s="42"/>
      <c r="Z664" s="42"/>
      <c r="AA664" s="103">
        <v>322.94092950999999</v>
      </c>
      <c r="AB664" s="44">
        <f t="shared" si="44"/>
        <v>4.4925664029435763E-2</v>
      </c>
      <c r="AC664" s="42"/>
      <c r="AD664" s="42"/>
      <c r="AE664" s="42"/>
      <c r="AF664" s="42"/>
      <c r="AG664" s="42"/>
      <c r="AH664" s="42"/>
      <c r="AI664" s="42"/>
    </row>
    <row r="665" spans="11:35" ht="14.4">
      <c r="K665" s="102">
        <v>45173</v>
      </c>
      <c r="L665" s="103">
        <v>17180.94921875</v>
      </c>
      <c r="M665" s="100">
        <f t="shared" si="45"/>
        <v>6.2314047885136947E-3</v>
      </c>
      <c r="O665" s="103">
        <v>952.68480250000005</v>
      </c>
      <c r="P665" s="44">
        <f t="shared" si="41"/>
        <v>-1.1842541337889756E-3</v>
      </c>
      <c r="Q665" s="42"/>
      <c r="R665" s="42"/>
      <c r="S665" s="103">
        <v>3576.1130290000001</v>
      </c>
      <c r="T665" s="44">
        <f t="shared" si="42"/>
        <v>1.1158192499469477E-2</v>
      </c>
      <c r="U665" s="42"/>
      <c r="V665" s="42"/>
      <c r="W665" s="103">
        <v>391.92200385000001</v>
      </c>
      <c r="X665" s="44">
        <f t="shared" si="43"/>
        <v>-5.423180588084997E-3</v>
      </c>
      <c r="Y665" s="42"/>
      <c r="Z665" s="42"/>
      <c r="AA665" s="103">
        <v>318.89543746999999</v>
      </c>
      <c r="AB665" s="44">
        <f t="shared" si="44"/>
        <v>-1.2527034111588953E-2</v>
      </c>
      <c r="AC665" s="42"/>
      <c r="AD665" s="42"/>
      <c r="AE665" s="42"/>
      <c r="AF665" s="42"/>
      <c r="AG665" s="42"/>
      <c r="AH665" s="42"/>
      <c r="AI665" s="42"/>
    </row>
    <row r="666" spans="11:35" ht="14.4">
      <c r="K666" s="102">
        <v>45174</v>
      </c>
      <c r="L666" s="103">
        <v>17252.099609379999</v>
      </c>
      <c r="M666" s="100">
        <f t="shared" si="45"/>
        <v>4.1412374673892582E-3</v>
      </c>
      <c r="O666" s="103">
        <v>971.78953590000003</v>
      </c>
      <c r="P666" s="44">
        <f t="shared" si="41"/>
        <v>2.0053572125708463E-2</v>
      </c>
      <c r="Q666" s="42"/>
      <c r="R666" s="42"/>
      <c r="S666" s="103">
        <v>3588.872973</v>
      </c>
      <c r="T666" s="44">
        <f t="shared" si="42"/>
        <v>3.5681042228041804E-3</v>
      </c>
      <c r="U666" s="42"/>
      <c r="V666" s="42"/>
      <c r="W666" s="103">
        <v>404.14784358999998</v>
      </c>
      <c r="X666" s="44">
        <f t="shared" si="43"/>
        <v>3.1194573460792796E-2</v>
      </c>
      <c r="Y666" s="42"/>
      <c r="Z666" s="42"/>
      <c r="AA666" s="103">
        <v>314.2506118</v>
      </c>
      <c r="AB666" s="44">
        <f t="shared" si="44"/>
        <v>-1.4565356302524535E-2</v>
      </c>
      <c r="AC666" s="42"/>
      <c r="AD666" s="42"/>
      <c r="AE666" s="42"/>
      <c r="AF666" s="42"/>
      <c r="AG666" s="42"/>
      <c r="AH666" s="42"/>
      <c r="AI666" s="42"/>
    </row>
    <row r="667" spans="11:35" ht="14.4">
      <c r="K667" s="102">
        <v>45175</v>
      </c>
      <c r="L667" s="103">
        <v>17284.599609379999</v>
      </c>
      <c r="M667" s="100">
        <f t="shared" si="45"/>
        <v>1.8838286780080704E-3</v>
      </c>
      <c r="O667" s="103">
        <v>988.68426450000004</v>
      </c>
      <c r="P667" s="44">
        <f t="shared" si="41"/>
        <v>1.7385172381336078E-2</v>
      </c>
      <c r="Q667" s="42"/>
      <c r="R667" s="42"/>
      <c r="S667" s="103">
        <v>3653.5599870000001</v>
      </c>
      <c r="T667" s="44">
        <f t="shared" si="42"/>
        <v>1.8024325320694423E-2</v>
      </c>
      <c r="U667" s="42"/>
      <c r="V667" s="42"/>
      <c r="W667" s="103">
        <v>404.84360206999997</v>
      </c>
      <c r="X667" s="44">
        <f t="shared" si="43"/>
        <v>1.7215444571463401E-3</v>
      </c>
      <c r="Y667" s="42"/>
      <c r="Z667" s="42"/>
      <c r="AA667" s="103">
        <v>310.40487766000001</v>
      </c>
      <c r="AB667" s="44">
        <f t="shared" si="44"/>
        <v>-1.2237793644925499E-2</v>
      </c>
      <c r="AC667" s="42"/>
      <c r="AD667" s="42"/>
      <c r="AE667" s="42"/>
      <c r="AF667" s="42"/>
      <c r="AG667" s="42"/>
      <c r="AH667" s="42"/>
      <c r="AI667" s="42"/>
    </row>
    <row r="668" spans="11:35" ht="14.4">
      <c r="K668" s="102">
        <v>45176</v>
      </c>
      <c r="L668" s="103">
        <v>17385.5</v>
      </c>
      <c r="M668" s="100">
        <f t="shared" si="45"/>
        <v>5.8375891198108043E-3</v>
      </c>
      <c r="O668" s="103">
        <v>966.73097510000002</v>
      </c>
      <c r="P668" s="44">
        <f t="shared" si="41"/>
        <v>-2.220455021715384E-2</v>
      </c>
      <c r="Q668" s="42"/>
      <c r="R668" s="42"/>
      <c r="S668" s="103">
        <v>3639.814613</v>
      </c>
      <c r="T668" s="44">
        <f t="shared" si="42"/>
        <v>-3.7621864835690744E-3</v>
      </c>
      <c r="U668" s="42"/>
      <c r="V668" s="42"/>
      <c r="W668" s="103">
        <v>402.75628684999998</v>
      </c>
      <c r="X668" s="44">
        <f t="shared" si="43"/>
        <v>-5.1558557658497595E-3</v>
      </c>
      <c r="Y668" s="42"/>
      <c r="Z668" s="42"/>
      <c r="AA668" s="103">
        <v>305.31053179000003</v>
      </c>
      <c r="AB668" s="44">
        <f t="shared" si="44"/>
        <v>-1.6411938847108121E-2</v>
      </c>
      <c r="AC668" s="42"/>
      <c r="AD668" s="42"/>
      <c r="AE668" s="42"/>
      <c r="AF668" s="42"/>
      <c r="AG668" s="42"/>
      <c r="AH668" s="42"/>
      <c r="AI668" s="42"/>
    </row>
    <row r="669" spans="11:35" ht="14.4">
      <c r="K669" s="102">
        <v>45177</v>
      </c>
      <c r="L669" s="103">
        <v>17487.44921875</v>
      </c>
      <c r="M669" s="100">
        <f t="shared" si="45"/>
        <v>5.8640372005407393E-3</v>
      </c>
      <c r="O669" s="103">
        <v>996.24759349999999</v>
      </c>
      <c r="P669" s="44">
        <f t="shared" si="41"/>
        <v>3.053240163008808E-2</v>
      </c>
      <c r="Q669" s="42"/>
      <c r="R669" s="42"/>
      <c r="S669" s="103">
        <v>3644.5442039999998</v>
      </c>
      <c r="T669" s="44">
        <f t="shared" si="42"/>
        <v>1.2994043661200827E-3</v>
      </c>
      <c r="U669" s="42"/>
      <c r="V669" s="42"/>
      <c r="W669" s="103">
        <v>407.77582083999999</v>
      </c>
      <c r="X669" s="44">
        <f t="shared" si="43"/>
        <v>1.2462956268810332E-2</v>
      </c>
      <c r="Y669" s="42"/>
      <c r="Z669" s="42"/>
      <c r="AA669" s="103">
        <v>295.47147131000003</v>
      </c>
      <c r="AB669" s="44">
        <f t="shared" si="44"/>
        <v>-3.2226403793916725E-2</v>
      </c>
      <c r="AC669" s="42"/>
      <c r="AD669" s="42"/>
      <c r="AE669" s="42"/>
      <c r="AF669" s="42"/>
      <c r="AG669" s="42"/>
      <c r="AH669" s="42"/>
      <c r="AI669" s="42"/>
    </row>
    <row r="670" spans="11:35" ht="14.4">
      <c r="K670" s="102">
        <v>45180</v>
      </c>
      <c r="L670" s="103">
        <v>17653.349609379999</v>
      </c>
      <c r="M670" s="100">
        <f t="shared" si="45"/>
        <v>9.4868261548470834E-3</v>
      </c>
      <c r="O670" s="103">
        <v>982.74164880000001</v>
      </c>
      <c r="P670" s="44">
        <f t="shared" si="41"/>
        <v>-1.3556815382159249E-2</v>
      </c>
      <c r="Q670" s="42"/>
      <c r="R670" s="42"/>
      <c r="S670" s="103">
        <v>3681.4448689999999</v>
      </c>
      <c r="T670" s="44">
        <f t="shared" si="42"/>
        <v>1.0124905319985E-2</v>
      </c>
      <c r="U670" s="42"/>
      <c r="V670" s="42"/>
      <c r="W670" s="103">
        <v>404.94299898000003</v>
      </c>
      <c r="X670" s="44">
        <f t="shared" si="43"/>
        <v>-6.9470079274550622E-3</v>
      </c>
      <c r="Y670" s="42"/>
      <c r="Z670" s="42"/>
      <c r="AA670" s="103">
        <v>296.17070387000001</v>
      </c>
      <c r="AB670" s="44">
        <f t="shared" si="44"/>
        <v>2.3664977092370254E-3</v>
      </c>
      <c r="AC670" s="42"/>
      <c r="AD670" s="42"/>
      <c r="AE670" s="42"/>
      <c r="AF670" s="42"/>
      <c r="AG670" s="42"/>
      <c r="AH670" s="42"/>
      <c r="AI670" s="42"/>
    </row>
    <row r="671" spans="11:35" ht="14.4">
      <c r="K671" s="102">
        <v>45181</v>
      </c>
      <c r="L671" s="103">
        <v>17460.55078125</v>
      </c>
      <c r="M671" s="100">
        <f t="shared" si="45"/>
        <v>-1.0921373699388837E-2</v>
      </c>
      <c r="O671" s="103">
        <v>988.29136430000005</v>
      </c>
      <c r="P671" s="44">
        <f t="shared" si="41"/>
        <v>5.6471764545409364E-3</v>
      </c>
      <c r="Q671" s="42"/>
      <c r="R671" s="42"/>
      <c r="S671" s="103">
        <v>3732.2387090000002</v>
      </c>
      <c r="T671" s="44">
        <f t="shared" si="42"/>
        <v>1.3797256731375995E-2</v>
      </c>
      <c r="U671" s="42"/>
      <c r="V671" s="42"/>
      <c r="W671" s="103">
        <v>381.78353897</v>
      </c>
      <c r="X671" s="44">
        <f t="shared" si="43"/>
        <v>-5.7191901251128607E-2</v>
      </c>
      <c r="Y671" s="42"/>
      <c r="Z671" s="42"/>
      <c r="AA671" s="103">
        <v>292.72452549000002</v>
      </c>
      <c r="AB671" s="44">
        <f t="shared" si="44"/>
        <v>-1.1635784143973371E-2</v>
      </c>
      <c r="AC671" s="42"/>
      <c r="AD671" s="42"/>
      <c r="AE671" s="42"/>
      <c r="AF671" s="42"/>
      <c r="AG671" s="42"/>
      <c r="AH671" s="42"/>
      <c r="AI671" s="42"/>
    </row>
    <row r="672" spans="11:35" ht="14.4">
      <c r="K672" s="102">
        <v>45182</v>
      </c>
      <c r="L672" s="103">
        <v>17526.75</v>
      </c>
      <c r="M672" s="100">
        <f t="shared" si="45"/>
        <v>3.7913591374842959E-3</v>
      </c>
      <c r="O672" s="103">
        <v>1002.632222</v>
      </c>
      <c r="P672" s="44">
        <f t="shared" si="41"/>
        <v>1.451075888956832E-2</v>
      </c>
      <c r="Q672" s="42"/>
      <c r="R672" s="42"/>
      <c r="S672" s="103">
        <v>3695.8308080000002</v>
      </c>
      <c r="T672" s="44">
        <f t="shared" si="42"/>
        <v>-9.7549765271458533E-3</v>
      </c>
      <c r="U672" s="42"/>
      <c r="V672" s="42"/>
      <c r="W672" s="103">
        <v>385.75941534999998</v>
      </c>
      <c r="X672" s="44">
        <f t="shared" si="43"/>
        <v>1.0413954437968664E-2</v>
      </c>
      <c r="Y672" s="42"/>
      <c r="Z672" s="42"/>
      <c r="AA672" s="103">
        <v>294.22285957000003</v>
      </c>
      <c r="AB672" s="44">
        <f t="shared" si="44"/>
        <v>5.1185806091644803E-3</v>
      </c>
      <c r="AC672" s="42"/>
      <c r="AD672" s="42"/>
      <c r="AE672" s="42"/>
      <c r="AF672" s="42"/>
      <c r="AG672" s="42"/>
      <c r="AH672" s="42"/>
      <c r="AI672" s="42"/>
    </row>
    <row r="673" spans="11:35" ht="14.4">
      <c r="K673" s="102">
        <v>45183</v>
      </c>
      <c r="L673" s="103">
        <v>17603.5</v>
      </c>
      <c r="M673" s="100">
        <f t="shared" si="45"/>
        <v>4.3790206398790499E-3</v>
      </c>
      <c r="O673" s="103">
        <v>986.91621359999999</v>
      </c>
      <c r="P673" s="44">
        <f t="shared" si="41"/>
        <v>-1.5674748980887943E-2</v>
      </c>
      <c r="Q673" s="42"/>
      <c r="R673" s="42"/>
      <c r="S673" s="103">
        <v>3761.8970890000001</v>
      </c>
      <c r="T673" s="44">
        <f t="shared" si="42"/>
        <v>1.7875894333959419E-2</v>
      </c>
      <c r="U673" s="42"/>
      <c r="V673" s="42"/>
      <c r="W673" s="103">
        <v>396.79247228999998</v>
      </c>
      <c r="X673" s="44">
        <f t="shared" si="43"/>
        <v>2.8600875314967134E-2</v>
      </c>
      <c r="Y673" s="42"/>
      <c r="Z673" s="42"/>
      <c r="AA673" s="103">
        <v>296.12076939000002</v>
      </c>
      <c r="AB673" s="44">
        <f t="shared" si="44"/>
        <v>6.4505858680516948E-3</v>
      </c>
      <c r="AC673" s="42"/>
      <c r="AD673" s="42"/>
      <c r="AE673" s="42"/>
      <c r="AF673" s="42"/>
      <c r="AG673" s="42"/>
      <c r="AH673" s="42"/>
      <c r="AI673" s="42"/>
    </row>
    <row r="674" spans="11:35" ht="14.4">
      <c r="K674" s="102">
        <v>45184</v>
      </c>
      <c r="L674" s="103">
        <v>17665.80078125</v>
      </c>
      <c r="M674" s="100">
        <f t="shared" si="45"/>
        <v>3.5391133155338039E-3</v>
      </c>
      <c r="O674" s="103">
        <v>995.85469330000001</v>
      </c>
      <c r="P674" s="44">
        <f t="shared" si="41"/>
        <v>9.0569792823596007E-3</v>
      </c>
      <c r="Q674" s="42"/>
      <c r="R674" s="42"/>
      <c r="S674" s="103">
        <v>3759.5323920000001</v>
      </c>
      <c r="T674" s="44">
        <f t="shared" si="42"/>
        <v>-6.2859162386830203E-4</v>
      </c>
      <c r="U674" s="42"/>
      <c r="V674" s="42"/>
      <c r="W674" s="103">
        <v>398.53191820000001</v>
      </c>
      <c r="X674" s="44">
        <f t="shared" si="43"/>
        <v>4.3837674136335547E-3</v>
      </c>
      <c r="Y674" s="42"/>
      <c r="Z674" s="42"/>
      <c r="AA674" s="103">
        <v>298.81775076000002</v>
      </c>
      <c r="AB674" s="44">
        <f t="shared" si="44"/>
        <v>9.1077075598435808E-3</v>
      </c>
      <c r="AC674" s="42"/>
      <c r="AD674" s="42"/>
      <c r="AE674" s="42"/>
      <c r="AF674" s="42"/>
      <c r="AG674" s="42"/>
      <c r="AH674" s="42"/>
      <c r="AI674" s="42"/>
    </row>
    <row r="675" spans="11:35" ht="14.4">
      <c r="K675" s="102">
        <v>45187</v>
      </c>
      <c r="L675" s="103">
        <v>17613.599609379999</v>
      </c>
      <c r="M675" s="100">
        <f t="shared" si="45"/>
        <v>-2.9549281414633644E-3</v>
      </c>
      <c r="O675" s="103">
        <v>984.75526239999999</v>
      </c>
      <c r="P675" s="44">
        <f t="shared" si="41"/>
        <v>-1.1145632967013874E-2</v>
      </c>
      <c r="Q675" s="42"/>
      <c r="R675" s="42"/>
      <c r="S675" s="103">
        <v>3729.77538</v>
      </c>
      <c r="T675" s="44">
        <f t="shared" si="42"/>
        <v>-7.9150832862407983E-3</v>
      </c>
      <c r="U675" s="42"/>
      <c r="V675" s="42"/>
      <c r="W675" s="103">
        <v>391.32564227</v>
      </c>
      <c r="X675" s="44">
        <f t="shared" si="43"/>
        <v>-1.8082054663394853E-2</v>
      </c>
      <c r="Y675" s="42"/>
      <c r="Z675" s="42"/>
      <c r="AA675" s="103">
        <v>293.52365698</v>
      </c>
      <c r="AB675" s="44">
        <f t="shared" si="44"/>
        <v>-1.7716798170574699E-2</v>
      </c>
      <c r="AC675" s="42"/>
      <c r="AD675" s="42"/>
      <c r="AE675" s="42"/>
      <c r="AF675" s="42"/>
      <c r="AG675" s="42"/>
      <c r="AH675" s="42"/>
      <c r="AI675" s="42"/>
    </row>
    <row r="676" spans="11:35" ht="14.4">
      <c r="K676" s="102">
        <v>45189</v>
      </c>
      <c r="L676" s="103">
        <v>17449.349609379999</v>
      </c>
      <c r="M676" s="100">
        <f t="shared" si="45"/>
        <v>-9.3251807491144811E-3</v>
      </c>
      <c r="O676" s="103">
        <v>971.93689310000002</v>
      </c>
      <c r="P676" s="44">
        <f t="shared" si="41"/>
        <v>-1.3016807108762851E-2</v>
      </c>
      <c r="Q676" s="42"/>
      <c r="R676" s="42"/>
      <c r="S676" s="103">
        <v>3724.1590890000002</v>
      </c>
      <c r="T676" s="44">
        <f t="shared" si="42"/>
        <v>-1.5057987218521918E-3</v>
      </c>
      <c r="U676" s="42"/>
      <c r="V676" s="42"/>
      <c r="W676" s="103">
        <v>392.71719899999999</v>
      </c>
      <c r="X676" s="44">
        <f t="shared" si="43"/>
        <v>3.5560070173983327E-3</v>
      </c>
      <c r="Y676" s="42"/>
      <c r="Z676" s="42"/>
      <c r="AA676" s="103">
        <v>285.03309717000002</v>
      </c>
      <c r="AB676" s="44">
        <f t="shared" si="44"/>
        <v>-2.8926321978124281E-2</v>
      </c>
      <c r="AC676" s="42"/>
      <c r="AD676" s="42"/>
      <c r="AE676" s="42"/>
      <c r="AF676" s="42"/>
      <c r="AG676" s="42"/>
      <c r="AH676" s="42"/>
      <c r="AI676" s="42"/>
    </row>
    <row r="677" spans="11:35" ht="14.4">
      <c r="K677" s="102">
        <v>45190</v>
      </c>
      <c r="L677" s="103">
        <v>17303.5</v>
      </c>
      <c r="M677" s="100">
        <f t="shared" ref="M677:M692" si="46">L677/L676-1</f>
        <v>-8.3584553375901649E-3</v>
      </c>
      <c r="O677" s="103">
        <v>949.29602829999999</v>
      </c>
      <c r="P677" s="44">
        <f t="shared" si="41"/>
        <v>-2.3294583177912775E-2</v>
      </c>
      <c r="Q677" s="42"/>
      <c r="R677" s="42"/>
      <c r="S677" s="103">
        <v>3691.8401170000002</v>
      </c>
      <c r="T677" s="44">
        <f t="shared" si="42"/>
        <v>-8.6781931780143262E-3</v>
      </c>
      <c r="U677" s="42"/>
      <c r="V677" s="42"/>
      <c r="W677" s="103">
        <v>388.34373498999997</v>
      </c>
      <c r="X677" s="44">
        <f t="shared" si="43"/>
        <v>-1.1136420867577046E-2</v>
      </c>
      <c r="Y677" s="42"/>
      <c r="Z677" s="42"/>
      <c r="AA677" s="103">
        <v>286.18220359999998</v>
      </c>
      <c r="AB677" s="44">
        <f t="shared" si="44"/>
        <v>4.031484208006253E-3</v>
      </c>
      <c r="AC677" s="42"/>
      <c r="AD677" s="42"/>
      <c r="AE677" s="42"/>
      <c r="AF677" s="42"/>
      <c r="AG677" s="42"/>
      <c r="AH677" s="42"/>
      <c r="AI677" s="42"/>
    </row>
    <row r="678" spans="11:35" ht="14.4">
      <c r="K678" s="102">
        <v>45191</v>
      </c>
      <c r="L678" s="103">
        <v>17260.80078125</v>
      </c>
      <c r="M678" s="100">
        <f t="shared" si="46"/>
        <v>-2.4676636952061237E-3</v>
      </c>
      <c r="O678" s="103">
        <v>965.94518449999998</v>
      </c>
      <c r="P678" s="44">
        <f t="shared" si="41"/>
        <v>1.7538423951710014E-2</v>
      </c>
      <c r="Q678" s="42"/>
      <c r="R678" s="42"/>
      <c r="S678" s="103">
        <v>3650.702526</v>
      </c>
      <c r="T678" s="44">
        <f t="shared" si="42"/>
        <v>-1.1142841969394079E-2</v>
      </c>
      <c r="U678" s="42"/>
      <c r="V678" s="42"/>
      <c r="W678" s="103">
        <v>384.26846169999999</v>
      </c>
      <c r="X678" s="44">
        <f t="shared" si="43"/>
        <v>-1.0493984897438691E-2</v>
      </c>
      <c r="Y678" s="42"/>
      <c r="Z678" s="42"/>
      <c r="AA678" s="103">
        <v>280.53651000999997</v>
      </c>
      <c r="AB678" s="44">
        <f t="shared" si="44"/>
        <v>-1.9727619394150242E-2</v>
      </c>
      <c r="AC678" s="42"/>
      <c r="AD678" s="42"/>
      <c r="AE678" s="42"/>
      <c r="AF678" s="42"/>
      <c r="AG678" s="42"/>
      <c r="AH678" s="42"/>
      <c r="AI678" s="42"/>
    </row>
    <row r="679" spans="11:35" ht="14.4">
      <c r="K679" s="102">
        <v>45194</v>
      </c>
      <c r="L679" s="103">
        <v>17272.55078125</v>
      </c>
      <c r="M679" s="100">
        <f t="shared" si="46"/>
        <v>6.8073319128769683E-4</v>
      </c>
      <c r="O679" s="103">
        <v>974.73628740000004</v>
      </c>
      <c r="P679" s="44">
        <f t="shared" si="41"/>
        <v>9.1010370371591431E-3</v>
      </c>
      <c r="Q679" s="42"/>
      <c r="R679" s="42"/>
      <c r="S679" s="103">
        <v>3673.8085500000002</v>
      </c>
      <c r="T679" s="44">
        <f t="shared" si="42"/>
        <v>6.3291993350433895E-3</v>
      </c>
      <c r="U679" s="42"/>
      <c r="V679" s="42"/>
      <c r="W679" s="103">
        <v>386.45517382999998</v>
      </c>
      <c r="X679" s="44">
        <f t="shared" si="43"/>
        <v>5.6905844427772578E-3</v>
      </c>
      <c r="Y679" s="42"/>
      <c r="Z679" s="42"/>
      <c r="AA679" s="103">
        <v>281.88549343</v>
      </c>
      <c r="AB679" s="44">
        <f t="shared" si="44"/>
        <v>4.8085841659324391E-3</v>
      </c>
      <c r="AC679" s="42"/>
      <c r="AD679" s="42"/>
      <c r="AE679" s="42"/>
      <c r="AF679" s="42"/>
      <c r="AG679" s="42"/>
      <c r="AH679" s="42"/>
      <c r="AI679" s="42"/>
    </row>
    <row r="680" spans="11:35" ht="14.4">
      <c r="K680" s="102">
        <v>45195</v>
      </c>
      <c r="L680" s="103">
        <v>17276.75</v>
      </c>
      <c r="M680" s="100">
        <f t="shared" si="46"/>
        <v>2.4311514860664296E-4</v>
      </c>
      <c r="O680" s="103">
        <v>984.75526239999999</v>
      </c>
      <c r="P680" s="44">
        <f t="shared" si="41"/>
        <v>1.0278651907711822E-2</v>
      </c>
      <c r="Q680" s="42"/>
      <c r="R680" s="42"/>
      <c r="S680" s="103">
        <v>3698.7374370000002</v>
      </c>
      <c r="T680" s="44">
        <f t="shared" si="42"/>
        <v>6.7855705219042051E-3</v>
      </c>
      <c r="U680" s="42"/>
      <c r="V680" s="42"/>
      <c r="W680" s="103">
        <v>382.97628200000003</v>
      </c>
      <c r="X680" s="44">
        <f t="shared" si="43"/>
        <v>-9.0020578467667756E-3</v>
      </c>
      <c r="Y680" s="42"/>
      <c r="Z680" s="42"/>
      <c r="AA680" s="103">
        <v>289.97933396000002</v>
      </c>
      <c r="AB680" s="44">
        <f t="shared" si="44"/>
        <v>2.871322121445008E-2</v>
      </c>
      <c r="AC680" s="42"/>
      <c r="AD680" s="42"/>
      <c r="AE680" s="42"/>
      <c r="AF680" s="42"/>
      <c r="AG680" s="42"/>
      <c r="AH680" s="42"/>
      <c r="AI680" s="42"/>
    </row>
    <row r="681" spans="11:35" ht="14.4">
      <c r="K681" s="102">
        <v>45196</v>
      </c>
      <c r="L681" s="103">
        <v>17341.599609379999</v>
      </c>
      <c r="M681" s="100">
        <f t="shared" si="46"/>
        <v>3.7535768810683656E-3</v>
      </c>
      <c r="O681" s="103">
        <v>996.83694390000005</v>
      </c>
      <c r="P681" s="44">
        <f t="shared" si="41"/>
        <v>1.2268714838400641E-2</v>
      </c>
      <c r="Q681" s="42"/>
      <c r="R681" s="42"/>
      <c r="S681" s="103">
        <v>3712.7291449999998</v>
      </c>
      <c r="T681" s="44">
        <f t="shared" si="42"/>
        <v>3.7828335312570793E-3</v>
      </c>
      <c r="U681" s="42"/>
      <c r="V681" s="42"/>
      <c r="W681" s="103">
        <v>391.67351158000002</v>
      </c>
      <c r="X681" s="44">
        <f t="shared" si="43"/>
        <v>2.2709577560732663E-2</v>
      </c>
      <c r="Y681" s="42"/>
      <c r="Z681" s="42"/>
      <c r="AA681" s="103">
        <v>285.53270787000002</v>
      </c>
      <c r="AB681" s="44">
        <f t="shared" si="44"/>
        <v>-1.5334286168866673E-2</v>
      </c>
      <c r="AC681" s="42"/>
      <c r="AD681" s="42"/>
      <c r="AE681" s="42"/>
      <c r="AF681" s="42"/>
      <c r="AG681" s="42"/>
      <c r="AH681" s="42"/>
      <c r="AI681" s="42"/>
    </row>
    <row r="682" spans="11:35" ht="14.4">
      <c r="K682" s="102">
        <v>45197</v>
      </c>
      <c r="L682" s="103">
        <v>17170.44921875</v>
      </c>
      <c r="M682" s="100">
        <f t="shared" si="46"/>
        <v>-9.8693542974792603E-3</v>
      </c>
      <c r="O682" s="103">
        <v>1020.509181</v>
      </c>
      <c r="P682" s="44">
        <f t="shared" si="41"/>
        <v>2.3747351304402198E-2</v>
      </c>
      <c r="Q682" s="42"/>
      <c r="R682" s="42"/>
      <c r="S682" s="103">
        <v>3611.2399989999999</v>
      </c>
      <c r="T682" s="44">
        <f t="shared" si="42"/>
        <v>-2.733545648937985E-2</v>
      </c>
      <c r="U682" s="42"/>
      <c r="V682" s="42"/>
      <c r="W682" s="103">
        <v>388.54250893</v>
      </c>
      <c r="X682" s="44">
        <f t="shared" si="43"/>
        <v>-7.9939096145911215E-3</v>
      </c>
      <c r="Y682" s="42"/>
      <c r="Z682" s="42"/>
      <c r="AA682" s="103">
        <v>286.53194745000002</v>
      </c>
      <c r="AB682" s="44">
        <f t="shared" si="44"/>
        <v>3.4995625806026887E-3</v>
      </c>
      <c r="AC682" s="42"/>
      <c r="AD682" s="42"/>
      <c r="AE682" s="42"/>
      <c r="AF682" s="42"/>
      <c r="AG682" s="42"/>
      <c r="AH682" s="42"/>
      <c r="AI682" s="42"/>
    </row>
    <row r="683" spans="11:35" ht="14.4">
      <c r="K683" s="102">
        <v>45198</v>
      </c>
      <c r="L683" s="103">
        <v>17292.599609379999</v>
      </c>
      <c r="M683" s="100">
        <f t="shared" si="46"/>
        <v>7.1139892191411924E-3</v>
      </c>
      <c r="O683" s="103">
        <v>1064.7595679999999</v>
      </c>
      <c r="P683" s="44">
        <f t="shared" si="41"/>
        <v>4.336108662603011E-2</v>
      </c>
      <c r="Q683" s="42"/>
      <c r="R683" s="42"/>
      <c r="S683" s="103">
        <v>3709.9208509999999</v>
      </c>
      <c r="T683" s="44">
        <f t="shared" si="42"/>
        <v>2.7326029847732691E-2</v>
      </c>
      <c r="U683" s="42"/>
      <c r="V683" s="42"/>
      <c r="W683" s="103">
        <v>393.01536985000001</v>
      </c>
      <c r="X683" s="44">
        <f t="shared" si="43"/>
        <v>1.151189591151236E-2</v>
      </c>
      <c r="Y683" s="42"/>
      <c r="Z683" s="42"/>
      <c r="AA683" s="103">
        <v>286.68182338999998</v>
      </c>
      <c r="AB683" s="44">
        <f t="shared" si="44"/>
        <v>5.2306886311903611E-4</v>
      </c>
      <c r="AC683" s="42"/>
      <c r="AD683" s="42"/>
      <c r="AE683" s="42"/>
      <c r="AF683" s="42"/>
      <c r="AG683" s="42"/>
      <c r="AH683" s="42"/>
      <c r="AI683" s="42"/>
    </row>
    <row r="684" spans="11:35" ht="14.4">
      <c r="K684" s="102">
        <v>45202</v>
      </c>
      <c r="L684" s="103">
        <v>17254.400390629999</v>
      </c>
      <c r="M684" s="100">
        <f t="shared" si="46"/>
        <v>-2.2089922633309333E-3</v>
      </c>
      <c r="O684" s="103">
        <v>1056.754226</v>
      </c>
      <c r="P684" s="44">
        <f t="shared" si="41"/>
        <v>-7.518450400062493E-3</v>
      </c>
      <c r="Q684" s="42"/>
      <c r="R684" s="42"/>
      <c r="S684" s="103">
        <v>3669.8179570000002</v>
      </c>
      <c r="T684" s="44">
        <f t="shared" si="42"/>
        <v>-1.0809636003202061E-2</v>
      </c>
      <c r="U684" s="42"/>
      <c r="V684" s="42"/>
      <c r="W684" s="103">
        <v>395.05302637</v>
      </c>
      <c r="X684" s="44">
        <f t="shared" si="43"/>
        <v>5.1846738736394116E-3</v>
      </c>
      <c r="Y684" s="42"/>
      <c r="Z684" s="42"/>
      <c r="AA684" s="103">
        <v>289.52966615999998</v>
      </c>
      <c r="AB684" s="44">
        <f t="shared" si="44"/>
        <v>9.9338100208949953E-3</v>
      </c>
      <c r="AC684" s="42"/>
      <c r="AD684" s="42"/>
      <c r="AE684" s="42"/>
      <c r="AF684" s="42"/>
      <c r="AG684" s="42"/>
      <c r="AH684" s="42"/>
      <c r="AI684" s="42"/>
    </row>
    <row r="685" spans="11:35" ht="14.4">
      <c r="K685" s="102">
        <v>45203</v>
      </c>
      <c r="L685" s="103">
        <v>17123.099609379999</v>
      </c>
      <c r="M685" s="100">
        <f t="shared" si="46"/>
        <v>-7.6096982959374948E-3</v>
      </c>
      <c r="O685" s="103">
        <v>1036.8636530000001</v>
      </c>
      <c r="P685" s="44">
        <f t="shared" si="41"/>
        <v>-1.8822326431841452E-2</v>
      </c>
      <c r="Q685" s="42"/>
      <c r="R685" s="42"/>
      <c r="S685" s="103">
        <v>3653.3629209999999</v>
      </c>
      <c r="T685" s="44">
        <f t="shared" si="42"/>
        <v>-4.4838834494809188E-3</v>
      </c>
      <c r="U685" s="42"/>
      <c r="V685" s="42"/>
      <c r="W685" s="103">
        <v>388.84071954000001</v>
      </c>
      <c r="X685" s="44">
        <f t="shared" si="43"/>
        <v>-1.5725248043490847E-2</v>
      </c>
      <c r="Y685" s="42"/>
      <c r="Z685" s="42"/>
      <c r="AA685" s="103">
        <v>284.0838005</v>
      </c>
      <c r="AB685" s="44">
        <f t="shared" si="44"/>
        <v>-1.8809352879889274E-2</v>
      </c>
      <c r="AC685" s="42"/>
      <c r="AD685" s="42"/>
      <c r="AE685" s="42"/>
      <c r="AF685" s="42"/>
      <c r="AG685" s="42"/>
      <c r="AH685" s="42"/>
      <c r="AI685" s="42"/>
    </row>
    <row r="686" spans="11:35" ht="14.4">
      <c r="K686" s="102">
        <v>45204</v>
      </c>
      <c r="L686" s="103">
        <v>17195.80078125</v>
      </c>
      <c r="M686" s="100">
        <f t="shared" si="46"/>
        <v>4.2457950679779533E-3</v>
      </c>
      <c r="O686" s="103">
        <v>1070.505733</v>
      </c>
      <c r="P686" s="44">
        <f t="shared" si="41"/>
        <v>3.2446001846686334E-2</v>
      </c>
      <c r="Q686" s="42"/>
      <c r="R686" s="42"/>
      <c r="S686" s="103">
        <v>3642.9676730000001</v>
      </c>
      <c r="T686" s="44">
        <f t="shared" si="42"/>
        <v>-2.8453915542434594E-3</v>
      </c>
      <c r="U686" s="42"/>
      <c r="V686" s="42"/>
      <c r="W686" s="103">
        <v>392.26989302999999</v>
      </c>
      <c r="X686" s="44">
        <f t="shared" si="43"/>
        <v>8.8189670414577925E-3</v>
      </c>
      <c r="Y686" s="42"/>
      <c r="Z686" s="42"/>
      <c r="AA686" s="103">
        <v>285.48275589000002</v>
      </c>
      <c r="AB686" s="44">
        <f t="shared" si="44"/>
        <v>4.9244461934745409E-3</v>
      </c>
      <c r="AC686" s="42"/>
      <c r="AD686" s="42"/>
      <c r="AE686" s="42"/>
      <c r="AF686" s="42"/>
      <c r="AG686" s="42"/>
      <c r="AH686" s="42"/>
      <c r="AI686" s="42"/>
    </row>
    <row r="687" spans="11:35" ht="14.4">
      <c r="K687" s="102">
        <v>45205</v>
      </c>
      <c r="L687" s="103">
        <v>17293.599609379999</v>
      </c>
      <c r="M687" s="100">
        <f t="shared" si="46"/>
        <v>5.6873668969599223E-3</v>
      </c>
      <c r="O687" s="103">
        <v>1101.54485</v>
      </c>
      <c r="P687" s="44">
        <f t="shared" si="41"/>
        <v>2.8994816228602227E-2</v>
      </c>
      <c r="Q687" s="42"/>
      <c r="R687" s="42"/>
      <c r="S687" s="103">
        <v>3667.2068290000002</v>
      </c>
      <c r="T687" s="44">
        <f t="shared" si="42"/>
        <v>6.6536840773112615E-3</v>
      </c>
      <c r="U687" s="42"/>
      <c r="V687" s="42"/>
      <c r="W687" s="103">
        <v>396.04699547000001</v>
      </c>
      <c r="X687" s="44">
        <f t="shared" si="43"/>
        <v>9.6288359293257297E-3</v>
      </c>
      <c r="Y687" s="42"/>
      <c r="Z687" s="42"/>
      <c r="AA687" s="103">
        <v>292.27757499000001</v>
      </c>
      <c r="AB687" s="44">
        <f t="shared" si="44"/>
        <v>2.3801154219689868E-2</v>
      </c>
      <c r="AC687" s="42"/>
      <c r="AD687" s="42"/>
      <c r="AE687" s="42"/>
      <c r="AF687" s="42"/>
      <c r="AG687" s="42"/>
      <c r="AH687" s="42"/>
      <c r="AI687" s="42"/>
    </row>
    <row r="688" spans="11:35" ht="14.4">
      <c r="K688" s="102">
        <v>45208</v>
      </c>
      <c r="L688" s="103">
        <v>17127.69921875</v>
      </c>
      <c r="M688" s="100">
        <f t="shared" si="46"/>
        <v>-9.5931670894019438E-3</v>
      </c>
      <c r="O688" s="103">
        <v>1124.775075</v>
      </c>
      <c r="P688" s="44">
        <f t="shared" si="41"/>
        <v>2.1088769104589788E-2</v>
      </c>
      <c r="Q688" s="42"/>
      <c r="R688" s="42"/>
      <c r="S688" s="103">
        <v>3650.9488590000001</v>
      </c>
      <c r="T688" s="44">
        <f t="shared" si="42"/>
        <v>-4.433338712022783E-3</v>
      </c>
      <c r="U688" s="42"/>
      <c r="V688" s="42"/>
      <c r="W688" s="103">
        <v>396.74275396000002</v>
      </c>
      <c r="X688" s="44">
        <f t="shared" si="43"/>
        <v>1.7567573998997776E-3</v>
      </c>
      <c r="Y688" s="42"/>
      <c r="Z688" s="42"/>
      <c r="AA688" s="103">
        <v>283.53422873</v>
      </c>
      <c r="AB688" s="44">
        <f t="shared" si="44"/>
        <v>-2.9914529913213972E-2</v>
      </c>
      <c r="AC688" s="42"/>
      <c r="AD688" s="42"/>
      <c r="AE688" s="42"/>
      <c r="AF688" s="42"/>
      <c r="AG688" s="42"/>
      <c r="AH688" s="42"/>
      <c r="AI688" s="42"/>
    </row>
    <row r="689" spans="11:35" ht="14.4">
      <c r="K689" s="102">
        <v>45209</v>
      </c>
      <c r="L689" s="103">
        <v>17303.349609379999</v>
      </c>
      <c r="M689" s="100">
        <f t="shared" si="46"/>
        <v>1.0255340684504288E-2</v>
      </c>
      <c r="O689" s="103">
        <v>1127.1815879999999</v>
      </c>
      <c r="P689" s="44">
        <f t="shared" si="41"/>
        <v>2.1395504341166216E-3</v>
      </c>
      <c r="Q689" s="42"/>
      <c r="R689" s="42"/>
      <c r="S689" s="103">
        <v>3659.1762779999999</v>
      </c>
      <c r="T689" s="44">
        <f t="shared" si="42"/>
        <v>2.2535015739040265E-3</v>
      </c>
      <c r="U689" s="42"/>
      <c r="V689" s="42"/>
      <c r="W689" s="103">
        <v>397.73672305000002</v>
      </c>
      <c r="X689" s="44">
        <f t="shared" si="43"/>
        <v>2.5053238656003174E-3</v>
      </c>
      <c r="Y689" s="42"/>
      <c r="Z689" s="42"/>
      <c r="AA689" s="103">
        <v>274.44113863000001</v>
      </c>
      <c r="AB689" s="44">
        <f t="shared" si="44"/>
        <v>-3.2070519812473997E-2</v>
      </c>
      <c r="AC689" s="42"/>
      <c r="AD689" s="42"/>
      <c r="AE689" s="42"/>
      <c r="AF689" s="42"/>
      <c r="AG689" s="42"/>
      <c r="AH689" s="42"/>
      <c r="AI689" s="42"/>
    </row>
    <row r="690" spans="11:35" ht="14.4">
      <c r="K690" s="102">
        <v>45210</v>
      </c>
      <c r="L690" s="103">
        <v>17407.349609379999</v>
      </c>
      <c r="M690" s="100">
        <f t="shared" si="46"/>
        <v>6.0103969663551915E-3</v>
      </c>
      <c r="O690" s="103">
        <v>1136.7094179999999</v>
      </c>
      <c r="P690" s="44">
        <f t="shared" si="41"/>
        <v>8.4527906607361203E-3</v>
      </c>
      <c r="Q690" s="42"/>
      <c r="R690" s="42"/>
      <c r="S690" s="103">
        <v>3695.5351099999998</v>
      </c>
      <c r="T690" s="44">
        <f t="shared" si="42"/>
        <v>9.9363433837826864E-3</v>
      </c>
      <c r="U690" s="42"/>
      <c r="V690" s="42"/>
      <c r="W690" s="103">
        <v>397.88581841000001</v>
      </c>
      <c r="X690" s="44">
        <f t="shared" si="43"/>
        <v>3.7485942675008488E-4</v>
      </c>
      <c r="Y690" s="42"/>
      <c r="Z690" s="42"/>
      <c r="AA690" s="103">
        <v>273.19208916000002</v>
      </c>
      <c r="AB690" s="44">
        <f t="shared" si="44"/>
        <v>-4.5512472227567935E-3</v>
      </c>
      <c r="AC690" s="42"/>
      <c r="AD690" s="42"/>
      <c r="AE690" s="42"/>
      <c r="AF690" s="42"/>
      <c r="AG690" s="42"/>
      <c r="AH690" s="42"/>
      <c r="AI690" s="42"/>
    </row>
    <row r="691" spans="11:35" ht="14.4">
      <c r="K691" s="102">
        <v>45211</v>
      </c>
      <c r="L691" s="103">
        <v>17419.69921875</v>
      </c>
      <c r="M691" s="100">
        <f t="shared" si="46"/>
        <v>7.0944800024852483E-4</v>
      </c>
      <c r="O691" s="103">
        <v>1130.4721280000001</v>
      </c>
      <c r="P691" s="44">
        <f t="shared" si="41"/>
        <v>-5.4871455283392878E-3</v>
      </c>
      <c r="Q691" s="42"/>
      <c r="R691" s="42"/>
      <c r="S691" s="103">
        <v>3700.1661680000002</v>
      </c>
      <c r="T691" s="44">
        <f t="shared" si="42"/>
        <v>1.2531495066760989E-3</v>
      </c>
      <c r="U691" s="42"/>
      <c r="V691" s="42"/>
      <c r="W691" s="103">
        <v>399.17799811999998</v>
      </c>
      <c r="X691" s="44">
        <f t="shared" si="43"/>
        <v>3.2476143913942046E-3</v>
      </c>
      <c r="Y691" s="42"/>
      <c r="Z691" s="42"/>
      <c r="AA691" s="103">
        <v>275.93999797999999</v>
      </c>
      <c r="AB691" s="44">
        <f t="shared" si="44"/>
        <v>1.0058522662384162E-2</v>
      </c>
      <c r="AC691" s="42"/>
      <c r="AD691" s="42"/>
      <c r="AE691" s="42"/>
      <c r="AF691" s="42"/>
      <c r="AG691" s="42"/>
      <c r="AH691" s="42"/>
      <c r="AI691" s="42"/>
    </row>
    <row r="692" spans="11:35" ht="14.4">
      <c r="K692" s="102">
        <v>45212</v>
      </c>
      <c r="L692" s="103">
        <v>17390.349609379999</v>
      </c>
      <c r="M692" s="100">
        <f t="shared" si="46"/>
        <v>-1.6848516728928953E-3</v>
      </c>
      <c r="O692" s="103">
        <v>1120.60051</v>
      </c>
      <c r="P692" s="44">
        <f t="shared" si="41"/>
        <v>-8.7322966710066119E-3</v>
      </c>
      <c r="Q692" s="42"/>
      <c r="R692" s="42"/>
      <c r="S692" s="103">
        <v>3680.5581689999999</v>
      </c>
      <c r="T692" s="44">
        <f t="shared" si="42"/>
        <v>-5.2992211997329175E-3</v>
      </c>
      <c r="U692" s="42"/>
      <c r="V692" s="42"/>
      <c r="W692" s="103">
        <v>401.563514</v>
      </c>
      <c r="X692" s="44">
        <f t="shared" si="43"/>
        <v>5.976070553074031E-3</v>
      </c>
      <c r="Y692" s="42"/>
      <c r="Z692" s="42"/>
      <c r="AA692" s="103">
        <v>282.23522728</v>
      </c>
      <c r="AB692" s="44">
        <f t="shared" si="44"/>
        <v>2.2813761491932372E-2</v>
      </c>
      <c r="AC692" s="42"/>
      <c r="AD692" s="42"/>
      <c r="AE692" s="42"/>
      <c r="AF692" s="42"/>
      <c r="AG692" s="42"/>
      <c r="AH692" s="42"/>
      <c r="AI692" s="42"/>
    </row>
    <row r="693" spans="11:35" ht="14.4">
      <c r="K693" s="102">
        <v>45215</v>
      </c>
      <c r="L693" s="103">
        <v>17393</v>
      </c>
      <c r="M693" s="100">
        <f t="shared" ref="M693:M708" si="47">L693/L692-1</f>
        <v>1.5240582734299402E-4</v>
      </c>
      <c r="O693" s="103">
        <v>1169.2219110000001</v>
      </c>
      <c r="P693" s="44">
        <f t="shared" si="41"/>
        <v>4.3388701473998204E-2</v>
      </c>
      <c r="Q693" s="42"/>
      <c r="R693" s="42"/>
      <c r="S693" s="103">
        <v>3601.5837499999998</v>
      </c>
      <c r="T693" s="44">
        <f t="shared" si="42"/>
        <v>-2.14571853979032E-2</v>
      </c>
      <c r="U693" s="42"/>
      <c r="V693" s="42"/>
      <c r="W693" s="103">
        <v>396.29548774</v>
      </c>
      <c r="X693" s="44">
        <f t="shared" si="43"/>
        <v>-1.3118787131641607E-2</v>
      </c>
      <c r="Y693" s="42"/>
      <c r="Z693" s="42"/>
      <c r="AA693" s="103">
        <v>275.98997995000002</v>
      </c>
      <c r="AB693" s="44">
        <f t="shared" si="44"/>
        <v>-2.2127809452376357E-2</v>
      </c>
      <c r="AC693" s="42"/>
      <c r="AD693" s="42"/>
      <c r="AE693" s="42"/>
      <c r="AF693" s="42"/>
      <c r="AG693" s="42"/>
      <c r="AH693" s="42"/>
      <c r="AI693" s="42"/>
    </row>
    <row r="694" spans="11:35" ht="14.4">
      <c r="K694" s="102">
        <v>45216</v>
      </c>
      <c r="L694" s="103">
        <v>17467.69921875</v>
      </c>
      <c r="M694" s="100">
        <f t="shared" si="47"/>
        <v>4.2947863364573013E-3</v>
      </c>
      <c r="O694" s="103">
        <v>1148.692875</v>
      </c>
      <c r="P694" s="44">
        <f t="shared" si="41"/>
        <v>-1.7557861178330358E-2</v>
      </c>
      <c r="Q694" s="42"/>
      <c r="R694" s="42"/>
      <c r="S694" s="103">
        <v>3593.109997</v>
      </c>
      <c r="T694" s="44">
        <f t="shared" si="42"/>
        <v>-2.3527852156707274E-3</v>
      </c>
      <c r="U694" s="42"/>
      <c r="V694" s="42"/>
      <c r="W694" s="103">
        <v>397.8361299</v>
      </c>
      <c r="X694" s="44">
        <f t="shared" si="43"/>
        <v>3.8876096439703911E-3</v>
      </c>
      <c r="Y694" s="42"/>
      <c r="Z694" s="42"/>
      <c r="AA694" s="103">
        <v>275.09064434999999</v>
      </c>
      <c r="AB694" s="44">
        <f t="shared" si="44"/>
        <v>-3.2585806200752243E-3</v>
      </c>
      <c r="AC694" s="42"/>
      <c r="AD694" s="42"/>
      <c r="AE694" s="42"/>
      <c r="AF694" s="42"/>
      <c r="AG694" s="42"/>
      <c r="AH694" s="42"/>
      <c r="AI694" s="42"/>
    </row>
    <row r="695" spans="11:35" ht="14.4">
      <c r="K695" s="102">
        <v>45217</v>
      </c>
      <c r="L695" s="103">
        <v>17344</v>
      </c>
      <c r="M695" s="100">
        <f t="shared" si="47"/>
        <v>-7.0815977079121684E-3</v>
      </c>
      <c r="O695" s="103">
        <v>1148.2999749999999</v>
      </c>
      <c r="P695" s="44">
        <f t="shared" si="41"/>
        <v>-3.420409480645592E-4</v>
      </c>
      <c r="Q695" s="42"/>
      <c r="R695" s="42"/>
      <c r="S695" s="103">
        <v>3587.7891089999998</v>
      </c>
      <c r="T695" s="44">
        <f t="shared" si="42"/>
        <v>-1.4808586445844707E-3</v>
      </c>
      <c r="U695" s="42"/>
      <c r="V695" s="42"/>
      <c r="W695" s="103">
        <v>396.64335705000002</v>
      </c>
      <c r="X695" s="44">
        <f t="shared" si="43"/>
        <v>-2.9981511490668744E-3</v>
      </c>
      <c r="Y695" s="42"/>
      <c r="Z695" s="42"/>
      <c r="AA695" s="103">
        <v>278.93771670000001</v>
      </c>
      <c r="AB695" s="44">
        <f t="shared" si="44"/>
        <v>1.3984744407030236E-2</v>
      </c>
      <c r="AC695" s="42"/>
      <c r="AD695" s="42"/>
      <c r="AE695" s="42"/>
      <c r="AF695" s="42"/>
      <c r="AG695" s="42"/>
      <c r="AH695" s="42"/>
      <c r="AI695" s="42"/>
    </row>
    <row r="696" spans="11:35" ht="14.4">
      <c r="K696" s="102">
        <v>45218</v>
      </c>
      <c r="L696" s="103">
        <v>17310.5</v>
      </c>
      <c r="M696" s="100">
        <f t="shared" si="47"/>
        <v>-1.9315036900369176E-3</v>
      </c>
      <c r="O696" s="103">
        <v>1164.4579960000001</v>
      </c>
      <c r="P696" s="44">
        <f t="shared" si="41"/>
        <v>1.4071254334042882E-2</v>
      </c>
      <c r="Q696" s="42"/>
      <c r="R696" s="42"/>
      <c r="S696" s="103">
        <v>3584.3897149999998</v>
      </c>
      <c r="T696" s="44">
        <f t="shared" si="42"/>
        <v>-9.4748991557858098E-4</v>
      </c>
      <c r="U696" s="42"/>
      <c r="V696" s="42"/>
      <c r="W696" s="103">
        <v>394.00933894999997</v>
      </c>
      <c r="X696" s="44">
        <f t="shared" si="43"/>
        <v>-6.6407720013019755E-3</v>
      </c>
      <c r="Y696" s="42"/>
      <c r="Z696" s="42"/>
      <c r="AA696" s="103">
        <v>275.49036016000002</v>
      </c>
      <c r="AB696" s="44">
        <f t="shared" si="44"/>
        <v>-1.2358875596976571E-2</v>
      </c>
      <c r="AC696" s="42"/>
      <c r="AD696" s="42"/>
      <c r="AE696" s="42"/>
      <c r="AF696" s="42"/>
      <c r="AG696" s="42"/>
      <c r="AH696" s="42"/>
      <c r="AI696" s="42"/>
    </row>
    <row r="697" spans="11:35" ht="14.4">
      <c r="K697" s="102">
        <v>45219</v>
      </c>
      <c r="L697" s="103">
        <v>17208.75</v>
      </c>
      <c r="M697" s="100">
        <f t="shared" si="47"/>
        <v>-5.8779353571531967E-3</v>
      </c>
      <c r="O697" s="103">
        <v>1153.702352</v>
      </c>
      <c r="P697" s="44">
        <f t="shared" si="41"/>
        <v>-9.2366096818833343E-3</v>
      </c>
      <c r="Q697" s="42"/>
      <c r="R697" s="42"/>
      <c r="S697" s="103">
        <v>3502.1637999999998</v>
      </c>
      <c r="T697" s="44">
        <f t="shared" si="42"/>
        <v>-2.2940004167487649E-2</v>
      </c>
      <c r="U697" s="42"/>
      <c r="V697" s="42"/>
      <c r="W697" s="103">
        <v>398.53191820000001</v>
      </c>
      <c r="X697" s="44">
        <f t="shared" si="43"/>
        <v>1.1478355467543722E-2</v>
      </c>
      <c r="Y697" s="42"/>
      <c r="Z697" s="42"/>
      <c r="AA697" s="103">
        <v>274.29126267999999</v>
      </c>
      <c r="AB697" s="44">
        <f t="shared" si="44"/>
        <v>-4.3525932424772762E-3</v>
      </c>
      <c r="AC697" s="42"/>
      <c r="AD697" s="42"/>
      <c r="AE697" s="42"/>
      <c r="AF697" s="42"/>
      <c r="AG697" s="42"/>
      <c r="AH697" s="42"/>
      <c r="AI697" s="42"/>
    </row>
    <row r="698" spans="11:35" ht="14.4">
      <c r="K698" s="102">
        <v>45222</v>
      </c>
      <c r="L698" s="103">
        <v>16888.69921875</v>
      </c>
      <c r="M698" s="100">
        <f t="shared" si="47"/>
        <v>-1.8598142296796683E-2</v>
      </c>
      <c r="O698" s="103">
        <v>1137.5443310000001</v>
      </c>
      <c r="P698" s="44">
        <f t="shared" si="41"/>
        <v>-1.4005363664197468E-2</v>
      </c>
      <c r="Q698" s="42"/>
      <c r="R698" s="42"/>
      <c r="S698" s="103">
        <v>3449.596364</v>
      </c>
      <c r="T698" s="44">
        <f t="shared" si="42"/>
        <v>-1.5009987825240989E-2</v>
      </c>
      <c r="U698" s="42"/>
      <c r="V698" s="42"/>
      <c r="W698" s="103">
        <v>360.21438975000001</v>
      </c>
      <c r="X698" s="44">
        <f t="shared" si="43"/>
        <v>-9.61466991729647E-2</v>
      </c>
      <c r="Y698" s="42"/>
      <c r="Z698" s="42"/>
      <c r="AA698" s="103">
        <v>252.15811614</v>
      </c>
      <c r="AB698" s="44">
        <f t="shared" si="44"/>
        <v>-8.0692131144627366E-2</v>
      </c>
      <c r="AC698" s="42"/>
      <c r="AD698" s="42"/>
      <c r="AE698" s="42"/>
      <c r="AF698" s="42"/>
      <c r="AG698" s="42"/>
      <c r="AH698" s="42"/>
      <c r="AI698" s="42"/>
    </row>
    <row r="699" spans="11:35" ht="14.4">
      <c r="K699" s="102">
        <v>45224</v>
      </c>
      <c r="L699" s="103">
        <v>16760.80078125</v>
      </c>
      <c r="M699" s="100">
        <f t="shared" si="47"/>
        <v>-7.5730188478936311E-3</v>
      </c>
      <c r="O699" s="103">
        <v>1172.4633369999999</v>
      </c>
      <c r="P699" s="44">
        <f t="shared" si="41"/>
        <v>3.069683092640707E-2</v>
      </c>
      <c r="Q699" s="42"/>
      <c r="R699" s="42"/>
      <c r="S699" s="103">
        <v>3392.9398019999999</v>
      </c>
      <c r="T699" s="44">
        <f t="shared" si="42"/>
        <v>-1.6424113438681776E-2</v>
      </c>
      <c r="U699" s="42"/>
      <c r="V699" s="42"/>
      <c r="W699" s="103">
        <v>354.49906745999999</v>
      </c>
      <c r="X699" s="44">
        <f t="shared" si="43"/>
        <v>-1.5866446351481489E-2</v>
      </c>
      <c r="Y699" s="42"/>
      <c r="Z699" s="42"/>
      <c r="AA699" s="103">
        <v>245.66305892</v>
      </c>
      <c r="AB699" s="44">
        <f t="shared" si="44"/>
        <v>-2.5757874937461511E-2</v>
      </c>
      <c r="AC699" s="42"/>
      <c r="AD699" s="42"/>
      <c r="AE699" s="42"/>
      <c r="AF699" s="42"/>
      <c r="AG699" s="42"/>
      <c r="AH699" s="42"/>
      <c r="AI699" s="42"/>
    </row>
    <row r="700" spans="11:35" ht="14.4">
      <c r="K700" s="102">
        <v>45225</v>
      </c>
      <c r="L700" s="103">
        <v>16555.44921875</v>
      </c>
      <c r="M700" s="100">
        <f t="shared" si="47"/>
        <v>-1.2251894475693748E-2</v>
      </c>
      <c r="O700" s="103">
        <v>1143.5851720000001</v>
      </c>
      <c r="P700" s="44">
        <f t="shared" si="41"/>
        <v>-2.4630335199982367E-2</v>
      </c>
      <c r="Q700" s="42"/>
      <c r="R700" s="42"/>
      <c r="S700" s="103">
        <v>3356.4331710000001</v>
      </c>
      <c r="T700" s="44">
        <f t="shared" si="42"/>
        <v>-1.0759587004308346E-2</v>
      </c>
      <c r="U700" s="42"/>
      <c r="V700" s="42"/>
      <c r="W700" s="103">
        <v>356.93431162000002</v>
      </c>
      <c r="X700" s="44">
        <f t="shared" si="43"/>
        <v>6.8695361526580623E-3</v>
      </c>
      <c r="Y700" s="42"/>
      <c r="Z700" s="42"/>
      <c r="AA700" s="103">
        <v>248.61080566999999</v>
      </c>
      <c r="AB700" s="44">
        <f t="shared" si="44"/>
        <v>1.1999145345495066E-2</v>
      </c>
      <c r="AC700" s="42"/>
      <c r="AD700" s="42"/>
      <c r="AE700" s="42"/>
      <c r="AF700" s="42"/>
      <c r="AG700" s="42"/>
      <c r="AH700" s="42"/>
      <c r="AI700" s="42"/>
    </row>
    <row r="701" spans="11:35" ht="14.4">
      <c r="K701" s="102">
        <v>45226</v>
      </c>
      <c r="L701" s="103">
        <v>16765.44921875</v>
      </c>
      <c r="M701" s="100">
        <f t="shared" si="47"/>
        <v>1.2684645232227343E-2</v>
      </c>
      <c r="O701" s="103">
        <v>1183.808331</v>
      </c>
      <c r="P701" s="44">
        <f t="shared" si="41"/>
        <v>3.5172858117471284E-2</v>
      </c>
      <c r="Q701" s="42"/>
      <c r="R701" s="42"/>
      <c r="S701" s="103">
        <v>3361.9018590000001</v>
      </c>
      <c r="T701" s="44">
        <f t="shared" si="42"/>
        <v>1.629315324151337E-3</v>
      </c>
      <c r="U701" s="42"/>
      <c r="V701" s="42"/>
      <c r="W701" s="103">
        <v>354.64816281999998</v>
      </c>
      <c r="X701" s="44">
        <f t="shared" si="43"/>
        <v>-6.4049566701055438E-3</v>
      </c>
      <c r="Y701" s="42"/>
      <c r="Z701" s="42"/>
      <c r="AA701" s="103">
        <v>253.95672739</v>
      </c>
      <c r="AB701" s="44">
        <f t="shared" si="44"/>
        <v>2.1503175236462058E-2</v>
      </c>
      <c r="AC701" s="42"/>
      <c r="AD701" s="42"/>
      <c r="AE701" s="42"/>
      <c r="AF701" s="42"/>
      <c r="AG701" s="42"/>
      <c r="AH701" s="42"/>
      <c r="AI701" s="42"/>
    </row>
    <row r="702" spans="11:35" ht="14.4">
      <c r="K702" s="102">
        <v>45229</v>
      </c>
      <c r="L702" s="103">
        <v>16826.099609379999</v>
      </c>
      <c r="M702" s="100">
        <f t="shared" si="47"/>
        <v>3.6175821976884848E-3</v>
      </c>
      <c r="O702" s="103">
        <v>1154.6354899999999</v>
      </c>
      <c r="P702" s="44">
        <f t="shared" si="41"/>
        <v>-2.4643213125013941E-2</v>
      </c>
      <c r="Q702" s="42"/>
      <c r="R702" s="42"/>
      <c r="S702" s="103">
        <v>3353.4771759999999</v>
      </c>
      <c r="T702" s="44">
        <f t="shared" si="42"/>
        <v>-2.5059277020377246E-3</v>
      </c>
      <c r="U702" s="42"/>
      <c r="V702" s="42"/>
      <c r="W702" s="103">
        <v>359.17074208000002</v>
      </c>
      <c r="X702" s="44">
        <f t="shared" si="43"/>
        <v>1.275229857117699E-2</v>
      </c>
      <c r="Y702" s="42"/>
      <c r="Z702" s="42"/>
      <c r="AA702" s="103">
        <v>256.80457016000003</v>
      </c>
      <c r="AB702" s="44">
        <f t="shared" si="44"/>
        <v>1.1213889859379877E-2</v>
      </c>
      <c r="AC702" s="42"/>
      <c r="AD702" s="42"/>
      <c r="AE702" s="42"/>
      <c r="AF702" s="42"/>
      <c r="AG702" s="42"/>
      <c r="AH702" s="42"/>
      <c r="AI702" s="42"/>
    </row>
    <row r="703" spans="11:35" ht="14.4">
      <c r="K703" s="102">
        <v>45230</v>
      </c>
      <c r="L703" s="103">
        <v>16801.099609379999</v>
      </c>
      <c r="M703" s="100">
        <f t="shared" si="47"/>
        <v>-1.485786996414995E-3</v>
      </c>
      <c r="O703" s="103">
        <v>1128.262064</v>
      </c>
      <c r="P703" s="44">
        <f t="shared" si="41"/>
        <v>-2.2841343634777633E-2</v>
      </c>
      <c r="Q703" s="42"/>
      <c r="R703" s="42"/>
      <c r="S703" s="103">
        <v>3338.648134</v>
      </c>
      <c r="T703" s="44">
        <f t="shared" si="42"/>
        <v>-4.421989839718532E-3</v>
      </c>
      <c r="U703" s="42"/>
      <c r="V703" s="42"/>
      <c r="W703" s="103">
        <v>359.56831978000002</v>
      </c>
      <c r="X703" s="44">
        <f t="shared" si="43"/>
        <v>1.1069323121855046E-3</v>
      </c>
      <c r="Y703" s="42"/>
      <c r="Z703" s="42"/>
      <c r="AA703" s="103">
        <v>260.55171855999998</v>
      </c>
      <c r="AB703" s="44">
        <f t="shared" si="44"/>
        <v>1.4591439699322084E-2</v>
      </c>
      <c r="AC703" s="42"/>
      <c r="AD703" s="42"/>
      <c r="AE703" s="42"/>
      <c r="AF703" s="42"/>
      <c r="AG703" s="42"/>
      <c r="AH703" s="42"/>
      <c r="AI703" s="42"/>
    </row>
    <row r="704" spans="11:35" ht="14.4">
      <c r="K704" s="102">
        <v>45231</v>
      </c>
      <c r="L704" s="103">
        <v>16732.94921875</v>
      </c>
      <c r="M704" s="100">
        <f t="shared" si="47"/>
        <v>-4.056305373723923E-3</v>
      </c>
      <c r="O704" s="103">
        <v>1122.368561</v>
      </c>
      <c r="P704" s="44">
        <f t="shared" si="41"/>
        <v>-5.2235231406309035E-3</v>
      </c>
      <c r="Q704" s="42"/>
      <c r="R704" s="42"/>
      <c r="S704" s="103">
        <v>3296.9685119999999</v>
      </c>
      <c r="T704" s="44">
        <f t="shared" si="42"/>
        <v>-1.2483981637820607E-2</v>
      </c>
      <c r="U704" s="42"/>
      <c r="V704" s="42"/>
      <c r="W704" s="103">
        <v>356.73549792</v>
      </c>
      <c r="X704" s="44">
        <f t="shared" si="43"/>
        <v>-7.878396688933198E-3</v>
      </c>
      <c r="Y704" s="42"/>
      <c r="Z704" s="42"/>
      <c r="AA704" s="103">
        <v>264.39880090999998</v>
      </c>
      <c r="AB704" s="44">
        <f t="shared" si="44"/>
        <v>1.4765139033669827E-2</v>
      </c>
      <c r="AC704" s="42"/>
      <c r="AD704" s="42"/>
      <c r="AE704" s="42"/>
      <c r="AF704" s="42"/>
      <c r="AG704" s="42"/>
      <c r="AH704" s="42"/>
      <c r="AI704" s="42"/>
    </row>
    <row r="705" spans="11:35" ht="14.4">
      <c r="K705" s="102">
        <v>45232</v>
      </c>
      <c r="L705" s="103">
        <v>16890.80078125</v>
      </c>
      <c r="M705" s="100">
        <f t="shared" si="47"/>
        <v>9.4335768570383838E-3</v>
      </c>
      <c r="O705" s="103">
        <v>1110.4833289999999</v>
      </c>
      <c r="P705" s="44">
        <f t="shared" si="41"/>
        <v>-1.0589419922285348E-2</v>
      </c>
      <c r="Q705" s="42"/>
      <c r="R705" s="42"/>
      <c r="S705" s="103">
        <v>3294.6529829999999</v>
      </c>
      <c r="T705" s="44">
        <f t="shared" si="42"/>
        <v>-7.023206292605666E-4</v>
      </c>
      <c r="U705" s="42"/>
      <c r="V705" s="42"/>
      <c r="W705" s="103">
        <v>360.51679602000002</v>
      </c>
      <c r="X705" s="44">
        <f t="shared" si="43"/>
        <v>1.0599724787825782E-2</v>
      </c>
      <c r="Y705" s="42"/>
      <c r="Z705" s="42"/>
      <c r="AA705" s="103">
        <v>263.94912311000002</v>
      </c>
      <c r="AB705" s="44">
        <f t="shared" si="44"/>
        <v>-1.7007558220849539E-3</v>
      </c>
      <c r="AC705" s="42"/>
      <c r="AD705" s="42"/>
      <c r="AE705" s="42"/>
      <c r="AF705" s="42"/>
      <c r="AG705" s="42"/>
      <c r="AH705" s="42"/>
      <c r="AI705" s="42"/>
    </row>
    <row r="706" spans="11:35" ht="14.4">
      <c r="K706" s="102">
        <v>45233</v>
      </c>
      <c r="L706" s="103">
        <v>17000.94921875</v>
      </c>
      <c r="M706" s="100">
        <f t="shared" si="47"/>
        <v>6.5212087293262666E-3</v>
      </c>
      <c r="O706" s="103">
        <v>1124.578624</v>
      </c>
      <c r="P706" s="44">
        <f t="shared" si="41"/>
        <v>1.2692937058940812E-2</v>
      </c>
      <c r="Q706" s="42"/>
      <c r="R706" s="42"/>
      <c r="S706" s="103">
        <v>3301.5503039999999</v>
      </c>
      <c r="T706" s="44">
        <f t="shared" si="42"/>
        <v>2.0934893706832103E-3</v>
      </c>
      <c r="U706" s="42"/>
      <c r="V706" s="42"/>
      <c r="W706" s="103">
        <v>362.50695228000001</v>
      </c>
      <c r="X706" s="44">
        <f t="shared" si="43"/>
        <v>5.5202872153827798E-3</v>
      </c>
      <c r="Y706" s="42"/>
      <c r="Z706" s="42"/>
      <c r="AA706" s="103">
        <v>270.39423834000002</v>
      </c>
      <c r="AB706" s="44">
        <f t="shared" si="44"/>
        <v>2.4418020996091805E-2</v>
      </c>
      <c r="AC706" s="42"/>
      <c r="AD706" s="42"/>
      <c r="AE706" s="42"/>
      <c r="AF706" s="42"/>
      <c r="AG706" s="42"/>
      <c r="AH706" s="42"/>
      <c r="AI706" s="42"/>
    </row>
    <row r="707" spans="11:35" ht="14.4">
      <c r="K707" s="102">
        <v>45236</v>
      </c>
      <c r="L707" s="103">
        <v>17159.400390629999</v>
      </c>
      <c r="M707" s="100">
        <f t="shared" si="47"/>
        <v>9.3201367665545209E-3</v>
      </c>
      <c r="O707" s="103">
        <v>1119.0780219999999</v>
      </c>
      <c r="P707" s="44">
        <f t="shared" si="41"/>
        <v>-4.8912560514755565E-3</v>
      </c>
      <c r="Q707" s="42"/>
      <c r="R707" s="42"/>
      <c r="S707" s="103">
        <v>3455.2620200000001</v>
      </c>
      <c r="T707" s="44">
        <f t="shared" si="42"/>
        <v>4.6557435703393768E-2</v>
      </c>
      <c r="U707" s="42"/>
      <c r="V707" s="42"/>
      <c r="W707" s="103">
        <v>370.56708512</v>
      </c>
      <c r="X707" s="44">
        <f t="shared" si="43"/>
        <v>2.2234422786392205E-2</v>
      </c>
      <c r="Y707" s="42"/>
      <c r="Z707" s="42"/>
      <c r="AA707" s="103">
        <v>264.14899100999997</v>
      </c>
      <c r="AB707" s="44">
        <f t="shared" si="44"/>
        <v>-2.3096821028217085E-2</v>
      </c>
      <c r="AC707" s="42"/>
      <c r="AD707" s="42"/>
      <c r="AE707" s="42"/>
      <c r="AF707" s="42"/>
      <c r="AG707" s="42"/>
      <c r="AH707" s="42"/>
      <c r="AI707" s="42"/>
    </row>
    <row r="708" spans="11:35" ht="14.4">
      <c r="K708" s="102">
        <v>45237</v>
      </c>
      <c r="L708" s="103">
        <v>17187.80078125</v>
      </c>
      <c r="M708" s="100">
        <f t="shared" si="47"/>
        <v>1.6550922510969457E-3</v>
      </c>
      <c r="O708" s="103">
        <v>1178.5041779999999</v>
      </c>
      <c r="P708" s="44">
        <f t="shared" si="41"/>
        <v>5.3102781782627062E-2</v>
      </c>
      <c r="Q708" s="42"/>
      <c r="R708" s="42"/>
      <c r="S708" s="103">
        <v>3430.3330340000002</v>
      </c>
      <c r="T708" s="44">
        <f t="shared" si="42"/>
        <v>-7.2147888801786797E-3</v>
      </c>
      <c r="U708" s="42"/>
      <c r="V708" s="42"/>
      <c r="W708" s="103">
        <v>368.12916360000003</v>
      </c>
      <c r="X708" s="44">
        <f t="shared" si="43"/>
        <v>-6.5788938572634015E-3</v>
      </c>
      <c r="Y708" s="42"/>
      <c r="Z708" s="42"/>
      <c r="AA708" s="103">
        <v>262.89994154999999</v>
      </c>
      <c r="AB708" s="44">
        <f t="shared" si="44"/>
        <v>-4.7285793340497984E-3</v>
      </c>
      <c r="AC708" s="42"/>
      <c r="AD708" s="42"/>
      <c r="AE708" s="42"/>
      <c r="AF708" s="42"/>
      <c r="AG708" s="42"/>
      <c r="AH708" s="42"/>
      <c r="AI708" s="42"/>
    </row>
    <row r="709" spans="11:35" ht="14.4">
      <c r="K709" s="102">
        <v>45238</v>
      </c>
      <c r="L709" s="103">
        <v>17259.69921875</v>
      </c>
      <c r="M709" s="100">
        <f t="shared" ref="M709:M724" si="48">L709/L708-1</f>
        <v>4.183108613781128E-3</v>
      </c>
      <c r="O709" s="103">
        <v>1301.039931</v>
      </c>
      <c r="P709" s="44">
        <f t="shared" si="41"/>
        <v>0.10397566278292825</v>
      </c>
      <c r="Q709" s="42"/>
      <c r="R709" s="42"/>
      <c r="S709" s="103">
        <v>3439.6936839999998</v>
      </c>
      <c r="T709" s="44">
        <f t="shared" si="42"/>
        <v>2.7287875279806695E-3</v>
      </c>
      <c r="U709" s="42"/>
      <c r="V709" s="42"/>
      <c r="W709" s="103">
        <v>369.82077651999998</v>
      </c>
      <c r="X709" s="44">
        <f t="shared" si="43"/>
        <v>4.5951613924237744E-3</v>
      </c>
      <c r="Y709" s="42"/>
      <c r="Z709" s="42"/>
      <c r="AA709" s="103">
        <v>261.85072000999997</v>
      </c>
      <c r="AB709" s="44">
        <f t="shared" si="44"/>
        <v>-3.9909538732265659E-3</v>
      </c>
      <c r="AC709" s="42"/>
      <c r="AD709" s="42"/>
      <c r="AE709" s="42"/>
      <c r="AF709" s="42"/>
      <c r="AG709" s="42"/>
      <c r="AH709" s="42"/>
      <c r="AI709" s="42"/>
    </row>
    <row r="710" spans="11:35" ht="14.4">
      <c r="K710" s="102">
        <v>45239</v>
      </c>
      <c r="L710" s="103">
        <v>17218.900390629999</v>
      </c>
      <c r="M710" s="100">
        <f t="shared" si="48"/>
        <v>-2.3638203425746518E-3</v>
      </c>
      <c r="O710" s="103">
        <v>1353.442996</v>
      </c>
      <c r="P710" s="44">
        <f t="shared" si="41"/>
        <v>4.0277829873924142E-2</v>
      </c>
      <c r="Q710" s="42"/>
      <c r="R710" s="42"/>
      <c r="S710" s="103">
        <v>3447.1823020000002</v>
      </c>
      <c r="T710" s="44">
        <f t="shared" si="42"/>
        <v>2.1771176994143104E-3</v>
      </c>
      <c r="U710" s="42"/>
      <c r="V710" s="42"/>
      <c r="W710" s="103">
        <v>367.88039407000002</v>
      </c>
      <c r="X710" s="44">
        <f t="shared" si="43"/>
        <v>-5.2468183866219986E-3</v>
      </c>
      <c r="Y710" s="42"/>
      <c r="Z710" s="42"/>
      <c r="AA710" s="103">
        <v>266.04753620999998</v>
      </c>
      <c r="AB710" s="44">
        <f t="shared" si="44"/>
        <v>1.602751445495243E-2</v>
      </c>
      <c r="AC710" s="42"/>
      <c r="AD710" s="42"/>
      <c r="AE710" s="42"/>
      <c r="AF710" s="42"/>
      <c r="AG710" s="42"/>
      <c r="AH710" s="42"/>
      <c r="AI710" s="42"/>
    </row>
    <row r="711" spans="11:35" ht="14.4">
      <c r="K711" s="102">
        <v>45240</v>
      </c>
      <c r="L711" s="103">
        <v>17256.599609379999</v>
      </c>
      <c r="M711" s="100">
        <f t="shared" si="48"/>
        <v>2.1894091895968693E-3</v>
      </c>
      <c r="O711" s="103">
        <v>1279.4795320000001</v>
      </c>
      <c r="P711" s="44">
        <f t="shared" si="41"/>
        <v>-5.4648377669834214E-2</v>
      </c>
      <c r="Q711" s="42"/>
      <c r="R711" s="42"/>
      <c r="S711" s="103">
        <v>3441.9600449999998</v>
      </c>
      <c r="T711" s="44">
        <f t="shared" si="42"/>
        <v>-1.5149349649916655E-3</v>
      </c>
      <c r="U711" s="42"/>
      <c r="V711" s="42"/>
      <c r="W711" s="103">
        <v>367.13408547</v>
      </c>
      <c r="X711" s="44">
        <f t="shared" si="43"/>
        <v>-2.028671851041941E-3</v>
      </c>
      <c r="Y711" s="42"/>
      <c r="Z711" s="42"/>
      <c r="AA711" s="103">
        <v>261.80076802000002</v>
      </c>
      <c r="AB711" s="44">
        <f t="shared" si="44"/>
        <v>-1.5962441338482569E-2</v>
      </c>
      <c r="AC711" s="42"/>
      <c r="AD711" s="42"/>
      <c r="AE711" s="42"/>
      <c r="AF711" s="42"/>
      <c r="AG711" s="42"/>
      <c r="AH711" s="42"/>
      <c r="AI711" s="42"/>
    </row>
    <row r="712" spans="11:35" ht="14.4">
      <c r="K712" s="102">
        <v>45242</v>
      </c>
      <c r="L712" s="103">
        <v>17361.099609379999</v>
      </c>
      <c r="M712" s="100">
        <f t="shared" si="48"/>
        <v>6.0556542056640073E-3</v>
      </c>
      <c r="O712" s="103">
        <v>1307.080772</v>
      </c>
      <c r="P712" s="44">
        <f t="shared" si="41"/>
        <v>2.1572240359996497E-2</v>
      </c>
      <c r="Q712" s="42"/>
      <c r="R712" s="42"/>
      <c r="S712" s="103">
        <v>3468.8595949999999</v>
      </c>
      <c r="T712" s="44">
        <f t="shared" si="42"/>
        <v>7.8151836884556847E-3</v>
      </c>
      <c r="U712" s="42"/>
      <c r="V712" s="42"/>
      <c r="W712" s="103">
        <v>369.77103255999998</v>
      </c>
      <c r="X712" s="44">
        <f t="shared" si="43"/>
        <v>7.1825177622071301E-3</v>
      </c>
      <c r="Y712" s="42"/>
      <c r="Z712" s="42"/>
      <c r="AA712" s="103">
        <v>268.84540700999997</v>
      </c>
      <c r="AB712" s="44">
        <f t="shared" si="44"/>
        <v>2.6908396958796432E-2</v>
      </c>
      <c r="AC712" s="42"/>
      <c r="AD712" s="42"/>
      <c r="AE712" s="42"/>
      <c r="AF712" s="42"/>
      <c r="AG712" s="42"/>
      <c r="AH712" s="42"/>
      <c r="AI712" s="42"/>
    </row>
    <row r="713" spans="11:35" ht="14.4">
      <c r="K713" s="102">
        <v>45243</v>
      </c>
      <c r="L713" s="103">
        <v>17318.599609379999</v>
      </c>
      <c r="M713" s="100">
        <f t="shared" si="48"/>
        <v>-2.4480016218003664E-3</v>
      </c>
      <c r="O713" s="103">
        <v>1279.9706570000001</v>
      </c>
      <c r="P713" s="44">
        <f t="shared" si="41"/>
        <v>-2.0740963818569491E-2</v>
      </c>
      <c r="Q713" s="42"/>
      <c r="R713" s="42"/>
      <c r="S713" s="103">
        <v>3458.513614</v>
      </c>
      <c r="T713" s="44">
        <f t="shared" si="42"/>
        <v>-2.9825309202230477E-3</v>
      </c>
      <c r="U713" s="42"/>
      <c r="V713" s="42"/>
      <c r="W713" s="103">
        <v>371.31339371000001</v>
      </c>
      <c r="X713" s="44">
        <f t="shared" si="43"/>
        <v>4.1711248696847392E-3</v>
      </c>
      <c r="Y713" s="42"/>
      <c r="Z713" s="42"/>
      <c r="AA713" s="103">
        <v>277.08912349000002</v>
      </c>
      <c r="AB713" s="44">
        <f t="shared" si="44"/>
        <v>3.0663408282416427E-2</v>
      </c>
      <c r="AC713" s="42"/>
      <c r="AD713" s="42"/>
      <c r="AE713" s="42"/>
      <c r="AF713" s="42"/>
      <c r="AG713" s="42"/>
      <c r="AH713" s="42"/>
      <c r="AI713" s="42"/>
    </row>
    <row r="714" spans="11:35" ht="14.4">
      <c r="K714" s="102">
        <v>45245</v>
      </c>
      <c r="L714" s="103">
        <v>17508.05078125</v>
      </c>
      <c r="M714" s="100">
        <f t="shared" si="48"/>
        <v>1.0939173844482841E-2</v>
      </c>
      <c r="O714" s="103">
        <v>1338.6110140000001</v>
      </c>
      <c r="P714" s="44">
        <f t="shared" si="41"/>
        <v>4.5813829152491214E-2</v>
      </c>
      <c r="Q714" s="42"/>
      <c r="R714" s="42"/>
      <c r="S714" s="103">
        <v>3484.9698640000001</v>
      </c>
      <c r="T714" s="44">
        <f t="shared" si="42"/>
        <v>7.649601231264791E-3</v>
      </c>
      <c r="U714" s="42"/>
      <c r="V714" s="42"/>
      <c r="W714" s="103">
        <v>368.12916360000003</v>
      </c>
      <c r="X714" s="44">
        <f t="shared" si="43"/>
        <v>-8.5755864559168282E-3</v>
      </c>
      <c r="Y714" s="42"/>
      <c r="Z714" s="42"/>
      <c r="AA714" s="103">
        <v>274.59102455999999</v>
      </c>
      <c r="AB714" s="44">
        <f t="shared" si="44"/>
        <v>-9.0155069911654895E-3</v>
      </c>
      <c r="AC714" s="42"/>
      <c r="AD714" s="42"/>
      <c r="AE714" s="42"/>
      <c r="AF714" s="42"/>
      <c r="AG714" s="42"/>
      <c r="AH714" s="42"/>
      <c r="AI714" s="42"/>
    </row>
    <row r="715" spans="11:35" ht="14.4">
      <c r="K715" s="102">
        <v>45246</v>
      </c>
      <c r="L715" s="103">
        <v>17593.099609379999</v>
      </c>
      <c r="M715" s="100">
        <f t="shared" si="48"/>
        <v>4.8576982779304778E-3</v>
      </c>
      <c r="O715" s="103">
        <v>1282.720959</v>
      </c>
      <c r="P715" s="44">
        <f t="shared" si="41"/>
        <v>-4.1752274869598538E-2</v>
      </c>
      <c r="Q715" s="42"/>
      <c r="R715" s="42"/>
      <c r="S715" s="103">
        <v>3496.2025440000002</v>
      </c>
      <c r="T715" s="44">
        <f t="shared" si="42"/>
        <v>3.2231785175631522E-3</v>
      </c>
      <c r="U715" s="42"/>
      <c r="V715" s="42"/>
      <c r="W715" s="103">
        <v>372.00996830000003</v>
      </c>
      <c r="X715" s="44">
        <f t="shared" si="43"/>
        <v>1.0541964842037954E-2</v>
      </c>
      <c r="Y715" s="42"/>
      <c r="Z715" s="42"/>
      <c r="AA715" s="103">
        <v>301.92022687000002</v>
      </c>
      <c r="AB715" s="44">
        <f t="shared" si="44"/>
        <v>9.952693229427978E-2</v>
      </c>
      <c r="AC715" s="42"/>
      <c r="AD715" s="42"/>
      <c r="AE715" s="42"/>
      <c r="AF715" s="42"/>
      <c r="AG715" s="42"/>
      <c r="AH715" s="42"/>
      <c r="AI715" s="42"/>
    </row>
    <row r="716" spans="11:35" ht="14.4">
      <c r="K716" s="102">
        <v>45247</v>
      </c>
      <c r="L716" s="103">
        <v>17600.5</v>
      </c>
      <c r="M716" s="100">
        <f t="shared" si="48"/>
        <v>4.2064165975941314E-4</v>
      </c>
      <c r="O716" s="103">
        <v>1257.47712</v>
      </c>
      <c r="P716" s="44">
        <f t="shared" si="41"/>
        <v>-1.967991465554586E-2</v>
      </c>
      <c r="Q716" s="42"/>
      <c r="R716" s="42"/>
      <c r="S716" s="103">
        <v>3548.0310810000001</v>
      </c>
      <c r="T716" s="44">
        <f t="shared" si="42"/>
        <v>1.4824237539940333E-2</v>
      </c>
      <c r="U716" s="42"/>
      <c r="V716" s="42"/>
      <c r="W716" s="103">
        <v>368.02965578999999</v>
      </c>
      <c r="X716" s="44">
        <f t="shared" si="43"/>
        <v>-1.0699478103205484E-2</v>
      </c>
      <c r="Y716" s="42"/>
      <c r="Z716" s="42"/>
      <c r="AA716" s="103">
        <v>296.97401096999999</v>
      </c>
      <c r="AB716" s="44">
        <f t="shared" si="44"/>
        <v>-1.6382525779333634E-2</v>
      </c>
      <c r="AC716" s="42"/>
      <c r="AD716" s="42"/>
      <c r="AE716" s="42"/>
      <c r="AF716" s="42"/>
      <c r="AG716" s="42"/>
      <c r="AH716" s="42"/>
      <c r="AI716" s="42"/>
    </row>
    <row r="717" spans="11:35" ht="14.4">
      <c r="K717" s="102">
        <v>45250</v>
      </c>
      <c r="L717" s="103">
        <v>17573.650390629999</v>
      </c>
      <c r="M717" s="100">
        <f t="shared" si="48"/>
        <v>-1.5255026487884793E-3</v>
      </c>
      <c r="O717" s="103">
        <v>1210.672883</v>
      </c>
      <c r="P717" s="44">
        <f t="shared" si="41"/>
        <v>-3.7220746410081884E-2</v>
      </c>
      <c r="Q717" s="42"/>
      <c r="R717" s="42"/>
      <c r="S717" s="103">
        <v>3619.0733839999998</v>
      </c>
      <c r="T717" s="44">
        <f t="shared" si="42"/>
        <v>2.0023021607797453E-2</v>
      </c>
      <c r="U717" s="42"/>
      <c r="V717" s="42"/>
      <c r="W717" s="103">
        <v>366.23849525999998</v>
      </c>
      <c r="X717" s="44">
        <f t="shared" si="43"/>
        <v>-4.8668918436889363E-3</v>
      </c>
      <c r="Y717" s="42"/>
      <c r="Z717" s="42"/>
      <c r="AA717" s="103">
        <v>298.37294637000002</v>
      </c>
      <c r="AB717" s="44">
        <f t="shared" si="44"/>
        <v>4.7106324066228389E-3</v>
      </c>
      <c r="AC717" s="42"/>
      <c r="AD717" s="42"/>
      <c r="AE717" s="42"/>
      <c r="AF717" s="42"/>
      <c r="AG717" s="42"/>
      <c r="AH717" s="42"/>
      <c r="AI717" s="42"/>
    </row>
    <row r="718" spans="11:35" ht="14.4">
      <c r="K718" s="102">
        <v>45251</v>
      </c>
      <c r="L718" s="103">
        <v>17627.599609379999</v>
      </c>
      <c r="M718" s="100">
        <f t="shared" si="48"/>
        <v>3.0698925693186663E-3</v>
      </c>
      <c r="O718" s="103">
        <v>1253.8919060000001</v>
      </c>
      <c r="P718" s="44">
        <f t="shared" si="41"/>
        <v>3.5698348915608857E-2</v>
      </c>
      <c r="Q718" s="42"/>
      <c r="R718" s="42"/>
      <c r="S718" s="103">
        <v>3667.009861</v>
      </c>
      <c r="T718" s="44">
        <f t="shared" si="42"/>
        <v>1.324551118856232E-2</v>
      </c>
      <c r="U718" s="42"/>
      <c r="V718" s="42"/>
      <c r="W718" s="103">
        <v>371.86070659000001</v>
      </c>
      <c r="X718" s="44">
        <f t="shared" si="43"/>
        <v>1.5351229875517847E-2</v>
      </c>
      <c r="Y718" s="42"/>
      <c r="Z718" s="42"/>
      <c r="AA718" s="103">
        <v>296.97401096999999</v>
      </c>
      <c r="AB718" s="44">
        <f t="shared" si="44"/>
        <v>-4.6885463880671496E-3</v>
      </c>
      <c r="AC718" s="42"/>
      <c r="AD718" s="42"/>
      <c r="AE718" s="42"/>
      <c r="AF718" s="42"/>
      <c r="AG718" s="42"/>
      <c r="AH718" s="42"/>
      <c r="AI718" s="42"/>
    </row>
    <row r="719" spans="11:35" ht="14.4">
      <c r="K719" s="102">
        <v>45252</v>
      </c>
      <c r="L719" s="103">
        <v>17627.69921875</v>
      </c>
      <c r="M719" s="100">
        <f t="shared" si="48"/>
        <v>5.6507619987655744E-6</v>
      </c>
      <c r="O719" s="103">
        <v>1239.305486</v>
      </c>
      <c r="P719" s="44">
        <f t="shared" si="41"/>
        <v>-1.1632916625589962E-2</v>
      </c>
      <c r="Q719" s="42"/>
      <c r="R719" s="42"/>
      <c r="S719" s="103">
        <v>3647.4016649999999</v>
      </c>
      <c r="T719" s="44">
        <f t="shared" si="42"/>
        <v>-5.3471893295244932E-3</v>
      </c>
      <c r="U719" s="42"/>
      <c r="V719" s="42"/>
      <c r="W719" s="103">
        <v>372.60701518000002</v>
      </c>
      <c r="X719" s="44">
        <f t="shared" si="43"/>
        <v>2.0069573815522102E-3</v>
      </c>
      <c r="Y719" s="42"/>
      <c r="Z719" s="42"/>
      <c r="AA719" s="103">
        <v>307.91566431000001</v>
      </c>
      <c r="AB719" s="44">
        <f t="shared" si="44"/>
        <v>3.684380765933537E-2</v>
      </c>
      <c r="AC719" s="42"/>
      <c r="AD719" s="42"/>
      <c r="AE719" s="42"/>
      <c r="AF719" s="42"/>
      <c r="AG719" s="42"/>
      <c r="AH719" s="42"/>
      <c r="AI719" s="42"/>
    </row>
    <row r="720" spans="11:35" ht="14.4">
      <c r="K720" s="102">
        <v>45253</v>
      </c>
      <c r="L720" s="103">
        <v>17639.400390629999</v>
      </c>
      <c r="M720" s="100">
        <f t="shared" si="48"/>
        <v>6.6379461861654221E-4</v>
      </c>
      <c r="O720" s="103">
        <v>1253.990131</v>
      </c>
      <c r="P720" s="44">
        <f t="shared" ref="P720:P783" si="49">O720/O719-1</f>
        <v>1.1849092226160041E-2</v>
      </c>
      <c r="Q720" s="42"/>
      <c r="R720" s="42"/>
      <c r="S720" s="103">
        <v>3634.395289</v>
      </c>
      <c r="T720" s="44">
        <f t="shared" ref="T720:T783" si="50">S720/S719-1</f>
        <v>-3.5659291722124342E-3</v>
      </c>
      <c r="U720" s="42"/>
      <c r="V720" s="42"/>
      <c r="W720" s="103">
        <v>367.53211672999998</v>
      </c>
      <c r="X720" s="44">
        <f t="shared" ref="X720:X783" si="51">W720/W719-1</f>
        <v>-1.3619975586204203E-2</v>
      </c>
      <c r="Y720" s="42"/>
      <c r="Z720" s="42"/>
      <c r="AA720" s="103">
        <v>300.52130146000002</v>
      </c>
      <c r="AB720" s="44">
        <f t="shared" ref="AB720:AB783" si="52">AA720/AA719-1</f>
        <v>-2.4014247104218733E-2</v>
      </c>
      <c r="AC720" s="42"/>
      <c r="AD720" s="42"/>
      <c r="AE720" s="42"/>
      <c r="AF720" s="42"/>
      <c r="AG720" s="42"/>
      <c r="AH720" s="42"/>
      <c r="AI720" s="42"/>
    </row>
    <row r="721" spans="11:35" ht="14.4">
      <c r="K721" s="102">
        <v>45254</v>
      </c>
      <c r="L721" s="103">
        <v>17643.5</v>
      </c>
      <c r="M721" s="100">
        <f t="shared" si="48"/>
        <v>2.3241205932245101E-4</v>
      </c>
      <c r="O721" s="103">
        <v>1235.523821</v>
      </c>
      <c r="P721" s="44">
        <f t="shared" si="49"/>
        <v>-1.4726040934049389E-2</v>
      </c>
      <c r="Q721" s="42"/>
      <c r="R721" s="42"/>
      <c r="S721" s="103">
        <v>3709.5760839999998</v>
      </c>
      <c r="T721" s="44">
        <f t="shared" si="50"/>
        <v>2.0685915818663192E-2</v>
      </c>
      <c r="U721" s="42"/>
      <c r="V721" s="42"/>
      <c r="W721" s="103">
        <v>370.91537240999997</v>
      </c>
      <c r="X721" s="44">
        <f t="shared" si="51"/>
        <v>9.2053334280046695E-3</v>
      </c>
      <c r="Y721" s="42"/>
      <c r="Z721" s="42"/>
      <c r="AA721" s="103">
        <v>298.52282231999999</v>
      </c>
      <c r="AB721" s="44">
        <f t="shared" si="52"/>
        <v>-6.6500415454444628E-3</v>
      </c>
      <c r="AC721" s="42"/>
      <c r="AD721" s="42"/>
      <c r="AE721" s="42"/>
      <c r="AF721" s="42"/>
      <c r="AG721" s="42"/>
      <c r="AH721" s="42"/>
      <c r="AI721" s="42"/>
    </row>
    <row r="722" spans="11:35" ht="14.4">
      <c r="K722" s="102">
        <v>45258</v>
      </c>
      <c r="L722" s="103">
        <v>17741.80078125</v>
      </c>
      <c r="M722" s="100">
        <f t="shared" si="48"/>
        <v>5.5715011902399691E-3</v>
      </c>
      <c r="O722" s="103">
        <v>1230.858131</v>
      </c>
      <c r="P722" s="44">
        <f t="shared" si="49"/>
        <v>-3.7762849414135768E-3</v>
      </c>
      <c r="Q722" s="42"/>
      <c r="R722" s="42"/>
      <c r="S722" s="103">
        <v>3704.9941939999999</v>
      </c>
      <c r="T722" s="44">
        <f t="shared" si="50"/>
        <v>-1.235151913924204E-3</v>
      </c>
      <c r="U722" s="42"/>
      <c r="V722" s="42"/>
      <c r="W722" s="103">
        <v>368.92521615999999</v>
      </c>
      <c r="X722" s="44">
        <f t="shared" si="51"/>
        <v>-5.3655264732466179E-3</v>
      </c>
      <c r="Y722" s="42"/>
      <c r="Z722" s="42"/>
      <c r="AA722" s="103">
        <v>299.62199584000001</v>
      </c>
      <c r="AB722" s="44">
        <f t="shared" si="52"/>
        <v>3.6820418333769478E-3</v>
      </c>
      <c r="AC722" s="42"/>
      <c r="AD722" s="42"/>
      <c r="AE722" s="42"/>
      <c r="AF722" s="42"/>
      <c r="AG722" s="42"/>
      <c r="AH722" s="42"/>
      <c r="AI722" s="42"/>
    </row>
    <row r="723" spans="11:35" ht="14.4">
      <c r="K723" s="102">
        <v>45259</v>
      </c>
      <c r="L723" s="103">
        <v>17904.099609379999</v>
      </c>
      <c r="M723" s="100">
        <f t="shared" si="48"/>
        <v>9.1478215842395461E-3</v>
      </c>
      <c r="O723" s="103">
        <v>1263.026836</v>
      </c>
      <c r="P723" s="44">
        <f t="shared" si="49"/>
        <v>2.6135185030516039E-2</v>
      </c>
      <c r="Q723" s="42"/>
      <c r="R723" s="42"/>
      <c r="S723" s="103">
        <v>3675.0402140000001</v>
      </c>
      <c r="T723" s="44">
        <f t="shared" si="50"/>
        <v>-8.0847576086646722E-3</v>
      </c>
      <c r="U723" s="42"/>
      <c r="V723" s="42"/>
      <c r="W723" s="103">
        <v>372.95527263000002</v>
      </c>
      <c r="X723" s="44">
        <f t="shared" si="51"/>
        <v>1.0923776129881713E-2</v>
      </c>
      <c r="Y723" s="42"/>
      <c r="Z723" s="42"/>
      <c r="AA723" s="103">
        <v>299.57201387999999</v>
      </c>
      <c r="AB723" s="44">
        <f t="shared" si="52"/>
        <v>-1.6681672471974274E-4</v>
      </c>
      <c r="AC723" s="42"/>
      <c r="AD723" s="42"/>
      <c r="AE723" s="42"/>
      <c r="AF723" s="42"/>
      <c r="AG723" s="42"/>
      <c r="AH723" s="42"/>
      <c r="AI723" s="42"/>
    </row>
    <row r="724" spans="11:35" ht="14.4">
      <c r="K724" s="102">
        <v>45260</v>
      </c>
      <c r="L724" s="103">
        <v>17987.94921875</v>
      </c>
      <c r="M724" s="100">
        <f t="shared" si="48"/>
        <v>4.6832631184687834E-3</v>
      </c>
      <c r="O724" s="103">
        <v>1313.1216119999999</v>
      </c>
      <c r="P724" s="44">
        <f t="shared" si="49"/>
        <v>3.9662479507284187E-2</v>
      </c>
      <c r="Q724" s="42"/>
      <c r="R724" s="42"/>
      <c r="S724" s="103">
        <v>3733.1255070000002</v>
      </c>
      <c r="T724" s="44">
        <f t="shared" si="50"/>
        <v>1.5805348953386922E-2</v>
      </c>
      <c r="U724" s="42"/>
      <c r="V724" s="42"/>
      <c r="W724" s="103">
        <v>378.97551520000002</v>
      </c>
      <c r="X724" s="44">
        <f t="shared" si="51"/>
        <v>1.6141996136819659E-2</v>
      </c>
      <c r="Y724" s="42"/>
      <c r="Z724" s="42"/>
      <c r="AA724" s="103">
        <v>333.99582715000003</v>
      </c>
      <c r="AB724" s="44">
        <f t="shared" si="52"/>
        <v>0.11490997715090057</v>
      </c>
      <c r="AC724" s="42"/>
      <c r="AD724" s="42"/>
      <c r="AE724" s="42"/>
      <c r="AF724" s="42"/>
      <c r="AG724" s="42"/>
      <c r="AH724" s="42"/>
      <c r="AI724" s="42"/>
    </row>
    <row r="725" spans="11:35" ht="14.4">
      <c r="K725" s="102">
        <v>45261</v>
      </c>
      <c r="L725" s="103">
        <v>18115.349609379999</v>
      </c>
      <c r="M725" s="100">
        <f t="shared" ref="M725:M740" si="53">L725/L724-1</f>
        <v>7.0825411546748818E-3</v>
      </c>
      <c r="O725" s="103">
        <v>1282.573621</v>
      </c>
      <c r="P725" s="44">
        <f t="shared" si="49"/>
        <v>-2.3263641936006718E-2</v>
      </c>
      <c r="Q725" s="42"/>
      <c r="R725" s="42"/>
      <c r="S725" s="103">
        <v>3737.0668329999999</v>
      </c>
      <c r="T725" s="44">
        <f t="shared" si="50"/>
        <v>1.0557710938485787E-3</v>
      </c>
      <c r="U725" s="42"/>
      <c r="V725" s="42"/>
      <c r="W725" s="103">
        <v>376.88584118</v>
      </c>
      <c r="X725" s="44">
        <f t="shared" si="51"/>
        <v>-5.5140079930947605E-3</v>
      </c>
      <c r="Y725" s="42"/>
      <c r="Z725" s="42"/>
      <c r="AA725" s="103">
        <v>324.70290911000001</v>
      </c>
      <c r="AB725" s="44">
        <f t="shared" si="52"/>
        <v>-2.782345551828258E-2</v>
      </c>
      <c r="AC725" s="42"/>
      <c r="AD725" s="42"/>
      <c r="AE725" s="42"/>
      <c r="AF725" s="42"/>
      <c r="AG725" s="42"/>
      <c r="AH725" s="42"/>
      <c r="AI725" s="42"/>
    </row>
    <row r="726" spans="11:35" ht="14.4">
      <c r="K726" s="102">
        <v>45264</v>
      </c>
      <c r="L726" s="103">
        <v>18448.5</v>
      </c>
      <c r="M726" s="100">
        <f t="shared" si="53"/>
        <v>1.8390502960401012E-2</v>
      </c>
      <c r="O726" s="103">
        <v>1320.586716</v>
      </c>
      <c r="P726" s="44">
        <f t="shared" si="49"/>
        <v>2.963813879967514E-2</v>
      </c>
      <c r="Q726" s="42"/>
      <c r="R726" s="42"/>
      <c r="S726" s="103">
        <v>3742.3877219999999</v>
      </c>
      <c r="T726" s="44">
        <f t="shared" si="50"/>
        <v>1.4238142473166349E-3</v>
      </c>
      <c r="U726" s="42"/>
      <c r="V726" s="42"/>
      <c r="W726" s="103">
        <v>377.38338025000002</v>
      </c>
      <c r="X726" s="44">
        <f t="shared" si="51"/>
        <v>1.3201320284208506E-3</v>
      </c>
      <c r="Y726" s="42"/>
      <c r="Z726" s="42"/>
      <c r="AA726" s="103">
        <v>331.69758611999998</v>
      </c>
      <c r="AB726" s="44">
        <f t="shared" si="52"/>
        <v>2.1541775000329277E-2</v>
      </c>
      <c r="AC726" s="42"/>
      <c r="AD726" s="42"/>
      <c r="AE726" s="42"/>
      <c r="AF726" s="42"/>
      <c r="AG726" s="42"/>
      <c r="AH726" s="42"/>
      <c r="AI726" s="42"/>
    </row>
    <row r="727" spans="11:35" ht="14.4">
      <c r="K727" s="102">
        <v>45265</v>
      </c>
      <c r="L727" s="103">
        <v>18588.55078125</v>
      </c>
      <c r="M727" s="100">
        <f t="shared" si="53"/>
        <v>7.591445442718836E-3</v>
      </c>
      <c r="O727" s="103">
        <v>1330.851234</v>
      </c>
      <c r="P727" s="44">
        <f t="shared" si="49"/>
        <v>7.7726951783150255E-3</v>
      </c>
      <c r="Q727" s="42"/>
      <c r="R727" s="42"/>
      <c r="S727" s="103">
        <v>3686.2728950000001</v>
      </c>
      <c r="T727" s="44">
        <f t="shared" si="50"/>
        <v>-1.4994391593934342E-2</v>
      </c>
      <c r="U727" s="42"/>
      <c r="V727" s="42"/>
      <c r="W727" s="103">
        <v>374.49766362999998</v>
      </c>
      <c r="X727" s="44">
        <f t="shared" si="51"/>
        <v>-7.6466446881905403E-3</v>
      </c>
      <c r="Y727" s="42"/>
      <c r="Z727" s="42"/>
      <c r="AA727" s="103">
        <v>340.64076031000002</v>
      </c>
      <c r="AB727" s="44">
        <f t="shared" si="52"/>
        <v>2.6961830788737151E-2</v>
      </c>
      <c r="AC727" s="42"/>
      <c r="AD727" s="42"/>
      <c r="AE727" s="42"/>
      <c r="AF727" s="42"/>
      <c r="AG727" s="42"/>
      <c r="AH727" s="42"/>
      <c r="AI727" s="42"/>
    </row>
    <row r="728" spans="11:35" ht="14.4">
      <c r="K728" s="102">
        <v>45266</v>
      </c>
      <c r="L728" s="103">
        <v>18680</v>
      </c>
      <c r="M728" s="100">
        <f t="shared" si="53"/>
        <v>4.9196529533783728E-3</v>
      </c>
      <c r="O728" s="103">
        <v>1309.487286</v>
      </c>
      <c r="P728" s="44">
        <f t="shared" si="49"/>
        <v>-1.605284456609668E-2</v>
      </c>
      <c r="Q728" s="42"/>
      <c r="R728" s="42"/>
      <c r="S728" s="103">
        <v>3679.671272</v>
      </c>
      <c r="T728" s="44">
        <f t="shared" si="50"/>
        <v>-1.7908665983341621E-3</v>
      </c>
      <c r="U728" s="42"/>
      <c r="V728" s="42"/>
      <c r="W728" s="103">
        <v>377.23412847999998</v>
      </c>
      <c r="X728" s="44">
        <f t="shared" si="51"/>
        <v>7.3070278288935864E-3</v>
      </c>
      <c r="Y728" s="42"/>
      <c r="Z728" s="42"/>
      <c r="AA728" s="103">
        <v>331.09804237999998</v>
      </c>
      <c r="AB728" s="44">
        <f t="shared" si="52"/>
        <v>-2.8014022518373038E-2</v>
      </c>
      <c r="AC728" s="42"/>
      <c r="AD728" s="42"/>
      <c r="AE728" s="42"/>
      <c r="AF728" s="42"/>
      <c r="AG728" s="42"/>
      <c r="AH728" s="42"/>
      <c r="AI728" s="42"/>
    </row>
    <row r="729" spans="11:35" ht="14.4">
      <c r="K729" s="102">
        <v>45267</v>
      </c>
      <c r="L729" s="103">
        <v>18703.849609379999</v>
      </c>
      <c r="M729" s="100">
        <f t="shared" si="53"/>
        <v>1.2767456841540348E-3</v>
      </c>
      <c r="O729" s="103">
        <v>1298.28963</v>
      </c>
      <c r="P729" s="44">
        <f t="shared" si="49"/>
        <v>-8.551175807292255E-3</v>
      </c>
      <c r="Q729" s="42"/>
      <c r="R729" s="42"/>
      <c r="S729" s="103">
        <v>3679.572838</v>
      </c>
      <c r="T729" s="44">
        <f t="shared" si="50"/>
        <v>-2.6750759164029247E-5</v>
      </c>
      <c r="U729" s="42"/>
      <c r="V729" s="42"/>
      <c r="W729" s="103">
        <v>388.13021408999998</v>
      </c>
      <c r="X729" s="44">
        <f t="shared" si="51"/>
        <v>2.8884145911993508E-2</v>
      </c>
      <c r="Y729" s="42"/>
      <c r="Z729" s="42"/>
      <c r="AA729" s="103">
        <v>325.75210067</v>
      </c>
      <c r="AB729" s="44">
        <f t="shared" si="52"/>
        <v>-1.6146098815843946E-2</v>
      </c>
      <c r="AC729" s="42"/>
      <c r="AD729" s="42"/>
      <c r="AE729" s="42"/>
      <c r="AF729" s="42"/>
      <c r="AG729" s="42"/>
      <c r="AH729" s="42"/>
      <c r="AI729" s="42"/>
    </row>
    <row r="730" spans="11:35" ht="14.4">
      <c r="K730" s="102">
        <v>45268</v>
      </c>
      <c r="L730" s="103">
        <v>18703.5</v>
      </c>
      <c r="M730" s="100">
        <f t="shared" si="53"/>
        <v>-1.8691840840245888E-5</v>
      </c>
      <c r="O730" s="103">
        <v>1293.1328140000001</v>
      </c>
      <c r="P730" s="44">
        <f t="shared" si="49"/>
        <v>-3.9720073863641625E-3</v>
      </c>
      <c r="Q730" s="42"/>
      <c r="R730" s="42"/>
      <c r="S730" s="103">
        <v>3627.7443020000001</v>
      </c>
      <c r="T730" s="44">
        <f t="shared" si="50"/>
        <v>-1.408547629897472E-2</v>
      </c>
      <c r="U730" s="42"/>
      <c r="V730" s="42"/>
      <c r="W730" s="103">
        <v>381.76171405999997</v>
      </c>
      <c r="X730" s="44">
        <f t="shared" si="51"/>
        <v>-1.6408153240353718E-2</v>
      </c>
      <c r="Y730" s="42"/>
      <c r="Z730" s="42"/>
      <c r="AA730" s="103">
        <v>327.85051377000002</v>
      </c>
      <c r="AB730" s="44">
        <f t="shared" si="52"/>
        <v>6.4417484820022963E-3</v>
      </c>
      <c r="AC730" s="42"/>
      <c r="AD730" s="42"/>
      <c r="AE730" s="42"/>
      <c r="AF730" s="42"/>
      <c r="AG730" s="42"/>
      <c r="AH730" s="42"/>
      <c r="AI730" s="42"/>
    </row>
    <row r="731" spans="11:35" ht="14.4">
      <c r="K731" s="102">
        <v>45271</v>
      </c>
      <c r="L731" s="103">
        <v>18770.19921875</v>
      </c>
      <c r="M731" s="100">
        <f t="shared" si="53"/>
        <v>3.566135683160887E-3</v>
      </c>
      <c r="O731" s="103">
        <v>1297.8476169999999</v>
      </c>
      <c r="P731" s="44">
        <f t="shared" si="49"/>
        <v>3.6460315204713822E-3</v>
      </c>
      <c r="Q731" s="42"/>
      <c r="R731" s="42"/>
      <c r="S731" s="103">
        <v>3616.659322</v>
      </c>
      <c r="T731" s="44">
        <f t="shared" si="50"/>
        <v>-3.0556122695551968E-3</v>
      </c>
      <c r="U731" s="42"/>
      <c r="V731" s="42"/>
      <c r="W731" s="103">
        <v>388.82677873</v>
      </c>
      <c r="X731" s="44">
        <f t="shared" si="51"/>
        <v>1.8506477757718853E-2</v>
      </c>
      <c r="Y731" s="42"/>
      <c r="Z731" s="42"/>
      <c r="AA731" s="103">
        <v>324.20328933000002</v>
      </c>
      <c r="AB731" s="44">
        <f t="shared" si="52"/>
        <v>-1.1124656777444231E-2</v>
      </c>
      <c r="AC731" s="42"/>
      <c r="AD731" s="42"/>
      <c r="AE731" s="42"/>
      <c r="AF731" s="42"/>
      <c r="AG731" s="42"/>
      <c r="AH731" s="42"/>
      <c r="AI731" s="42"/>
    </row>
    <row r="732" spans="11:35" ht="14.4">
      <c r="K732" s="102">
        <v>45272</v>
      </c>
      <c r="L732" s="103">
        <v>18686.80078125</v>
      </c>
      <c r="M732" s="100">
        <f t="shared" si="53"/>
        <v>-4.4431301196148354E-3</v>
      </c>
      <c r="O732" s="103">
        <v>1283.6540970000001</v>
      </c>
      <c r="P732" s="44">
        <f t="shared" si="49"/>
        <v>-1.093619914548094E-2</v>
      </c>
      <c r="Q732" s="42"/>
      <c r="R732" s="42"/>
      <c r="S732" s="103">
        <v>3594.0953290000002</v>
      </c>
      <c r="T732" s="44">
        <f t="shared" si="50"/>
        <v>-6.2389047435968958E-3</v>
      </c>
      <c r="U732" s="42"/>
      <c r="V732" s="42"/>
      <c r="W732" s="103">
        <v>386.33908339999999</v>
      </c>
      <c r="X732" s="44">
        <f t="shared" si="51"/>
        <v>-6.3979526773475515E-3</v>
      </c>
      <c r="Y732" s="42"/>
      <c r="Z732" s="42"/>
      <c r="AA732" s="103">
        <v>316.40920068000003</v>
      </c>
      <c r="AB732" s="44">
        <f t="shared" si="52"/>
        <v>-2.4040745132806296E-2</v>
      </c>
      <c r="AC732" s="42"/>
      <c r="AD732" s="42"/>
      <c r="AE732" s="42"/>
      <c r="AF732" s="42"/>
      <c r="AG732" s="42"/>
      <c r="AH732" s="42"/>
      <c r="AI732" s="42"/>
    </row>
    <row r="733" spans="11:35" ht="14.4">
      <c r="K733" s="102">
        <v>45273</v>
      </c>
      <c r="L733" s="103">
        <v>18751.44921875</v>
      </c>
      <c r="M733" s="100">
        <f t="shared" si="53"/>
        <v>3.4595776054329175E-3</v>
      </c>
      <c r="O733" s="103">
        <v>1298.780755</v>
      </c>
      <c r="P733" s="44">
        <f t="shared" si="49"/>
        <v>1.1784060858257783E-2</v>
      </c>
      <c r="Q733" s="42"/>
      <c r="R733" s="42"/>
      <c r="S733" s="103">
        <v>3602.3720149999999</v>
      </c>
      <c r="T733" s="44">
        <f t="shared" si="50"/>
        <v>2.3028565584271021E-3</v>
      </c>
      <c r="U733" s="42"/>
      <c r="V733" s="42"/>
      <c r="W733" s="103">
        <v>379.47305426999998</v>
      </c>
      <c r="X733" s="44">
        <f t="shared" si="51"/>
        <v>-1.7772028316615285E-2</v>
      </c>
      <c r="Y733" s="42"/>
      <c r="Z733" s="42"/>
      <c r="AA733" s="103">
        <v>319.60678729</v>
      </c>
      <c r="AB733" s="44">
        <f t="shared" si="52"/>
        <v>1.0105858499461995E-2</v>
      </c>
      <c r="AC733" s="42"/>
      <c r="AD733" s="42"/>
      <c r="AE733" s="42"/>
      <c r="AF733" s="42"/>
      <c r="AG733" s="42"/>
      <c r="AH733" s="42"/>
      <c r="AI733" s="42"/>
    </row>
    <row r="734" spans="11:35" ht="14.4">
      <c r="K734" s="102">
        <v>45274</v>
      </c>
      <c r="L734" s="103">
        <v>18973.849609379999</v>
      </c>
      <c r="M734" s="100">
        <f t="shared" si="53"/>
        <v>1.1860437453955042E-2</v>
      </c>
      <c r="O734" s="103">
        <v>1298.4860799999999</v>
      </c>
      <c r="P734" s="44">
        <f t="shared" si="49"/>
        <v>-2.2688586881636219E-4</v>
      </c>
      <c r="Q734" s="42"/>
      <c r="R734" s="42"/>
      <c r="S734" s="103">
        <v>3629.1730320000001</v>
      </c>
      <c r="T734" s="44">
        <f t="shared" si="50"/>
        <v>7.4398248954863355E-3</v>
      </c>
      <c r="U734" s="42"/>
      <c r="V734" s="42"/>
      <c r="W734" s="103">
        <v>383.65236250999999</v>
      </c>
      <c r="X734" s="44">
        <f t="shared" si="51"/>
        <v>1.1013451924906326E-2</v>
      </c>
      <c r="Y734" s="42"/>
      <c r="Z734" s="42"/>
      <c r="AA734" s="103">
        <v>315.40996109999998</v>
      </c>
      <c r="AB734" s="44">
        <f t="shared" si="52"/>
        <v>-1.313121734862277E-2</v>
      </c>
      <c r="AC734" s="42"/>
      <c r="AD734" s="42"/>
      <c r="AE734" s="42"/>
      <c r="AF734" s="42"/>
      <c r="AG734" s="42"/>
      <c r="AH734" s="42"/>
      <c r="AI734" s="42"/>
    </row>
    <row r="735" spans="11:35" ht="14.4">
      <c r="K735" s="102">
        <v>45275</v>
      </c>
      <c r="L735" s="103">
        <v>19145.05078125</v>
      </c>
      <c r="M735" s="100">
        <f t="shared" si="53"/>
        <v>9.0230066852308166E-3</v>
      </c>
      <c r="O735" s="103">
        <v>1297.552942</v>
      </c>
      <c r="P735" s="44">
        <f t="shared" si="49"/>
        <v>-7.1863535110050503E-4</v>
      </c>
      <c r="Q735" s="42"/>
      <c r="R735" s="42"/>
      <c r="S735" s="103">
        <v>3642.8198739999998</v>
      </c>
      <c r="T735" s="44">
        <f t="shared" si="50"/>
        <v>3.7603172622715508E-3</v>
      </c>
      <c r="U735" s="42"/>
      <c r="V735" s="42"/>
      <c r="W735" s="103">
        <v>383.80164413</v>
      </c>
      <c r="X735" s="44">
        <f t="shared" si="51"/>
        <v>3.8910647916612362E-4</v>
      </c>
      <c r="Y735" s="42"/>
      <c r="Z735" s="42"/>
      <c r="AA735" s="103">
        <v>312.11249049999998</v>
      </c>
      <c r="AB735" s="44">
        <f t="shared" si="52"/>
        <v>-1.0454554410710415E-2</v>
      </c>
      <c r="AC735" s="42"/>
      <c r="AD735" s="42"/>
      <c r="AE735" s="42"/>
      <c r="AF735" s="42"/>
      <c r="AG735" s="42"/>
      <c r="AH735" s="42"/>
      <c r="AI735" s="42"/>
    </row>
    <row r="736" spans="11:35" ht="14.4">
      <c r="K736" s="102">
        <v>45278</v>
      </c>
      <c r="L736" s="103">
        <v>19155.55078125</v>
      </c>
      <c r="M736" s="100">
        <f t="shared" si="53"/>
        <v>5.4844461474523598E-4</v>
      </c>
      <c r="O736" s="103">
        <v>1303.1026569999999</v>
      </c>
      <c r="P736" s="44">
        <f t="shared" si="49"/>
        <v>4.2770624768848631E-3</v>
      </c>
      <c r="Q736" s="42"/>
      <c r="R736" s="42"/>
      <c r="S736" s="103">
        <v>3658.5851779999998</v>
      </c>
      <c r="T736" s="44">
        <f t="shared" si="50"/>
        <v>4.3277747858252447E-3</v>
      </c>
      <c r="U736" s="42"/>
      <c r="V736" s="42"/>
      <c r="W736" s="103">
        <v>397.38446058</v>
      </c>
      <c r="X736" s="44">
        <f t="shared" si="51"/>
        <v>3.5390198707432541E-2</v>
      </c>
      <c r="Y736" s="42"/>
      <c r="Z736" s="42"/>
      <c r="AA736" s="103">
        <v>309.51445761999997</v>
      </c>
      <c r="AB736" s="44">
        <f t="shared" si="52"/>
        <v>-8.3240272628564149E-3</v>
      </c>
      <c r="AC736" s="42"/>
      <c r="AD736" s="42"/>
      <c r="AE736" s="42"/>
      <c r="AF736" s="42"/>
      <c r="AG736" s="42"/>
      <c r="AH736" s="42"/>
      <c r="AI736" s="42"/>
    </row>
    <row r="737" spans="11:35" ht="14.4">
      <c r="K737" s="102">
        <v>45279</v>
      </c>
      <c r="L737" s="103">
        <v>19169.25</v>
      </c>
      <c r="M737" s="100">
        <f t="shared" si="53"/>
        <v>7.1515660950915994E-4</v>
      </c>
      <c r="O737" s="103">
        <v>1303.7902320000001</v>
      </c>
      <c r="P737" s="44">
        <f t="shared" si="49"/>
        <v>5.2764453844567072E-4</v>
      </c>
      <c r="Q737" s="42"/>
      <c r="R737" s="42"/>
      <c r="S737" s="103">
        <v>3669.2759259999998</v>
      </c>
      <c r="T737" s="44">
        <f t="shared" si="50"/>
        <v>2.9220989753870885E-3</v>
      </c>
      <c r="U737" s="42"/>
      <c r="V737" s="42"/>
      <c r="W737" s="103">
        <v>396.63815198999998</v>
      </c>
      <c r="X737" s="44">
        <f t="shared" si="51"/>
        <v>-1.8780517711003419E-3</v>
      </c>
      <c r="Y737" s="42"/>
      <c r="Z737" s="42"/>
      <c r="AA737" s="103">
        <v>311.21317488</v>
      </c>
      <c r="AB737" s="44">
        <f t="shared" si="52"/>
        <v>5.4883292789043026E-3</v>
      </c>
      <c r="AC737" s="42"/>
      <c r="AD737" s="42"/>
      <c r="AE737" s="42"/>
      <c r="AF737" s="42"/>
      <c r="AG737" s="42"/>
      <c r="AH737" s="42"/>
      <c r="AI737" s="42"/>
    </row>
    <row r="738" spans="11:35" ht="14.4">
      <c r="K738" s="102">
        <v>45280</v>
      </c>
      <c r="L738" s="103">
        <v>18779.44921875</v>
      </c>
      <c r="M738" s="100">
        <f t="shared" si="53"/>
        <v>-2.0334691302476671E-2</v>
      </c>
      <c r="O738" s="103">
        <v>1325.4488570000001</v>
      </c>
      <c r="P738" s="44">
        <f t="shared" si="49"/>
        <v>1.6612047297498211E-2</v>
      </c>
      <c r="Q738" s="42"/>
      <c r="R738" s="42"/>
      <c r="S738" s="103">
        <v>3566.9000809999998</v>
      </c>
      <c r="T738" s="44">
        <f t="shared" si="50"/>
        <v>-2.7900830317659775E-2</v>
      </c>
      <c r="U738" s="42"/>
      <c r="V738" s="42"/>
      <c r="W738" s="103">
        <v>386.38882735999999</v>
      </c>
      <c r="X738" s="44">
        <f t="shared" si="51"/>
        <v>-2.5840491083818917E-2</v>
      </c>
      <c r="Y738" s="42"/>
      <c r="Z738" s="42"/>
      <c r="AA738" s="103">
        <v>304.86800360000001</v>
      </c>
      <c r="AB738" s="44">
        <f t="shared" si="52"/>
        <v>-2.0388504704039634E-2</v>
      </c>
      <c r="AC738" s="42"/>
      <c r="AD738" s="42"/>
      <c r="AE738" s="42"/>
      <c r="AF738" s="42"/>
      <c r="AG738" s="42"/>
      <c r="AH738" s="42"/>
      <c r="AI738" s="42"/>
    </row>
    <row r="739" spans="11:35" ht="14.4">
      <c r="K739" s="102">
        <v>45281</v>
      </c>
      <c r="L739" s="103">
        <v>18941.80078125</v>
      </c>
      <c r="M739" s="100">
        <f t="shared" si="53"/>
        <v>8.6451716772344422E-3</v>
      </c>
      <c r="O739" s="103">
        <v>1337.039413</v>
      </c>
      <c r="P739" s="44">
        <f t="shared" si="49"/>
        <v>8.7446271040843015E-3</v>
      </c>
      <c r="Q739" s="42"/>
      <c r="R739" s="42"/>
      <c r="S739" s="103">
        <v>3579.4137909999999</v>
      </c>
      <c r="T739" s="44">
        <f t="shared" si="50"/>
        <v>3.5082872286380518E-3</v>
      </c>
      <c r="U739" s="42"/>
      <c r="V739" s="42"/>
      <c r="W739" s="103">
        <v>395.19526880000001</v>
      </c>
      <c r="X739" s="44">
        <f t="shared" si="51"/>
        <v>2.2791656529434379E-2</v>
      </c>
      <c r="Y739" s="42"/>
      <c r="Z739" s="42"/>
      <c r="AA739" s="103">
        <v>325.85203461999998</v>
      </c>
      <c r="AB739" s="44">
        <f t="shared" si="52"/>
        <v>6.8829889566016655E-2</v>
      </c>
      <c r="AC739" s="42"/>
      <c r="AD739" s="42"/>
      <c r="AE739" s="42"/>
      <c r="AF739" s="42"/>
      <c r="AG739" s="42"/>
      <c r="AH739" s="42"/>
      <c r="AI739" s="42"/>
    </row>
    <row r="740" spans="11:35" ht="14.4">
      <c r="K740" s="102">
        <v>45282</v>
      </c>
      <c r="L740" s="103">
        <v>19054.69921875</v>
      </c>
      <c r="M740" s="100">
        <f t="shared" si="53"/>
        <v>5.960280060159695E-3</v>
      </c>
      <c r="O740" s="103">
        <v>1477.9923630000001</v>
      </c>
      <c r="P740" s="44">
        <f t="shared" si="49"/>
        <v>0.10542168662308549</v>
      </c>
      <c r="Q740" s="42"/>
      <c r="R740" s="42"/>
      <c r="S740" s="103">
        <v>3640.7506779999999</v>
      </c>
      <c r="T740" s="44">
        <f t="shared" si="50"/>
        <v>1.7136014605023897E-2</v>
      </c>
      <c r="U740" s="42"/>
      <c r="V740" s="42"/>
      <c r="W740" s="103">
        <v>412.50962822999998</v>
      </c>
      <c r="X740" s="44">
        <f t="shared" si="51"/>
        <v>4.3812162738118277E-2</v>
      </c>
      <c r="Y740" s="42"/>
      <c r="Z740" s="42"/>
      <c r="AA740" s="103">
        <v>322.55452405</v>
      </c>
      <c r="AB740" s="44">
        <f t="shared" si="52"/>
        <v>-1.0119656223247064E-2</v>
      </c>
      <c r="AC740" s="42"/>
      <c r="AD740" s="42"/>
      <c r="AE740" s="42"/>
      <c r="AF740" s="42"/>
      <c r="AG740" s="42"/>
      <c r="AH740" s="42"/>
      <c r="AI740" s="42"/>
    </row>
    <row r="741" spans="11:35" ht="14.4">
      <c r="K741" s="102">
        <v>45286</v>
      </c>
      <c r="L741" s="103">
        <v>19148.849609379999</v>
      </c>
      <c r="M741" s="100">
        <f t="shared" ref="M741:M756" si="54">L741/L740-1</f>
        <v>4.941058872099946E-3</v>
      </c>
      <c r="O741" s="103">
        <v>1479.367514</v>
      </c>
      <c r="P741" s="44">
        <f t="shared" si="49"/>
        <v>9.3041820406214448E-4</v>
      </c>
      <c r="Q741" s="42"/>
      <c r="R741" s="42"/>
      <c r="S741" s="103">
        <v>3806.8283040000001</v>
      </c>
      <c r="T741" s="44">
        <f t="shared" si="50"/>
        <v>4.5616313966116762E-2</v>
      </c>
      <c r="U741" s="42"/>
      <c r="V741" s="42"/>
      <c r="W741" s="103">
        <v>433.30678102000002</v>
      </c>
      <c r="X741" s="44">
        <f t="shared" si="51"/>
        <v>5.0416163325051722E-2</v>
      </c>
      <c r="Y741" s="42"/>
      <c r="Z741" s="42"/>
      <c r="AA741" s="103">
        <v>319.30699543999998</v>
      </c>
      <c r="AB741" s="44">
        <f t="shared" si="52"/>
        <v>-1.006815396424765E-2</v>
      </c>
      <c r="AC741" s="42"/>
      <c r="AD741" s="42"/>
      <c r="AE741" s="42"/>
      <c r="AF741" s="42"/>
      <c r="AG741" s="42"/>
      <c r="AH741" s="42"/>
      <c r="AI741" s="42"/>
    </row>
    <row r="742" spans="11:35" ht="14.4">
      <c r="K742" s="102">
        <v>45287</v>
      </c>
      <c r="L742" s="103">
        <v>19296.94921875</v>
      </c>
      <c r="M742" s="100">
        <f t="shared" si="54"/>
        <v>7.7341256728788998E-3</v>
      </c>
      <c r="O742" s="103">
        <v>1457.1686520000001</v>
      </c>
      <c r="P742" s="44">
        <f t="shared" si="49"/>
        <v>-1.5005643824080872E-2</v>
      </c>
      <c r="Q742" s="42"/>
      <c r="R742" s="42"/>
      <c r="S742" s="103">
        <v>3827.2739329999999</v>
      </c>
      <c r="T742" s="44">
        <f t="shared" si="50"/>
        <v>5.3707778148326391E-3</v>
      </c>
      <c r="U742" s="42"/>
      <c r="V742" s="42"/>
      <c r="W742" s="103">
        <v>430.17226502</v>
      </c>
      <c r="X742" s="44">
        <f t="shared" si="51"/>
        <v>-7.2339417182011312E-3</v>
      </c>
      <c r="Y742" s="42"/>
      <c r="Z742" s="42"/>
      <c r="AA742" s="103">
        <v>323.30395372999999</v>
      </c>
      <c r="AB742" s="44">
        <f t="shared" si="52"/>
        <v>1.2517603269205813E-2</v>
      </c>
      <c r="AC742" s="42"/>
      <c r="AD742" s="42"/>
      <c r="AE742" s="42"/>
      <c r="AF742" s="42"/>
      <c r="AG742" s="42"/>
      <c r="AH742" s="42"/>
      <c r="AI742" s="42"/>
    </row>
    <row r="743" spans="11:35" ht="14.4">
      <c r="K743" s="102">
        <v>45288</v>
      </c>
      <c r="L743" s="103">
        <v>19399.25</v>
      </c>
      <c r="M743" s="100">
        <f t="shared" si="54"/>
        <v>5.3013966140615931E-3</v>
      </c>
      <c r="O743" s="103">
        <v>1423.723021</v>
      </c>
      <c r="P743" s="44">
        <f t="shared" si="49"/>
        <v>-2.2952477706746688E-2</v>
      </c>
      <c r="Q743" s="42"/>
      <c r="R743" s="42"/>
      <c r="S743" s="103">
        <v>3882.1568980000002</v>
      </c>
      <c r="T743" s="44">
        <f t="shared" si="50"/>
        <v>1.4339962584538624E-2</v>
      </c>
      <c r="U743" s="42"/>
      <c r="V743" s="42"/>
      <c r="W743" s="103">
        <v>424.64959134999998</v>
      </c>
      <c r="X743" s="44">
        <f t="shared" si="51"/>
        <v>-1.2838283913406801E-2</v>
      </c>
      <c r="Y743" s="42"/>
      <c r="Z743" s="42"/>
      <c r="AA743" s="103">
        <v>316.40920068000003</v>
      </c>
      <c r="AB743" s="44">
        <f t="shared" si="52"/>
        <v>-2.1325916279260726E-2</v>
      </c>
      <c r="AC743" s="42"/>
      <c r="AD743" s="42"/>
      <c r="AE743" s="42"/>
      <c r="AF743" s="42"/>
      <c r="AG743" s="42"/>
      <c r="AH743" s="42"/>
      <c r="AI743" s="42"/>
    </row>
    <row r="744" spans="11:35" ht="14.4">
      <c r="K744" s="102">
        <v>45289</v>
      </c>
      <c r="L744" s="103">
        <v>19429.150390629999</v>
      </c>
      <c r="M744" s="100">
        <f t="shared" si="54"/>
        <v>1.5413168359601492E-3</v>
      </c>
      <c r="O744" s="103">
        <v>1445.6763209999999</v>
      </c>
      <c r="P744" s="44">
        <f t="shared" si="49"/>
        <v>1.5419642498005093E-2</v>
      </c>
      <c r="Q744" s="42"/>
      <c r="R744" s="42"/>
      <c r="S744" s="103">
        <v>3846.6355990000002</v>
      </c>
      <c r="T744" s="44">
        <f t="shared" si="50"/>
        <v>-9.1498875324436124E-3</v>
      </c>
      <c r="U744" s="42"/>
      <c r="V744" s="42"/>
      <c r="W744" s="103">
        <v>428.08262085000001</v>
      </c>
      <c r="X744" s="44">
        <f t="shared" si="51"/>
        <v>8.0843819702878239E-3</v>
      </c>
      <c r="Y744" s="42"/>
      <c r="Z744" s="42"/>
      <c r="AA744" s="103">
        <v>316.20937275</v>
      </c>
      <c r="AB744" s="44">
        <f t="shared" si="52"/>
        <v>-6.3154904968176773E-4</v>
      </c>
      <c r="AC744" s="42"/>
      <c r="AD744" s="42"/>
      <c r="AE744" s="42"/>
      <c r="AF744" s="42"/>
      <c r="AG744" s="42"/>
      <c r="AH744" s="42"/>
      <c r="AI744" s="42"/>
    </row>
    <row r="745" spans="11:35" ht="14.4">
      <c r="K745" s="102">
        <v>45292</v>
      </c>
      <c r="L745" s="103">
        <v>19469.5</v>
      </c>
      <c r="M745" s="100">
        <f t="shared" si="54"/>
        <v>2.0767562430037412E-3</v>
      </c>
      <c r="O745" s="103">
        <v>1453.141425</v>
      </c>
      <c r="P745" s="44">
        <f t="shared" si="49"/>
        <v>5.1637450870305468E-3</v>
      </c>
      <c r="Q745" s="42"/>
      <c r="R745" s="42"/>
      <c r="S745" s="103">
        <v>3858.4595770000001</v>
      </c>
      <c r="T745" s="44">
        <f t="shared" si="50"/>
        <v>3.073849262736017E-3</v>
      </c>
      <c r="U745" s="42"/>
      <c r="V745" s="42"/>
      <c r="W745" s="103">
        <v>430.91857361000001</v>
      </c>
      <c r="X745" s="44">
        <f t="shared" si="51"/>
        <v>6.6247790073068469E-3</v>
      </c>
      <c r="Y745" s="42"/>
      <c r="Z745" s="42"/>
      <c r="AA745" s="103">
        <v>314.31079756999998</v>
      </c>
      <c r="AB745" s="44">
        <f t="shared" si="52"/>
        <v>-6.0041711081760818E-3</v>
      </c>
      <c r="AC745" s="42"/>
      <c r="AD745" s="42"/>
      <c r="AE745" s="42"/>
      <c r="AF745" s="42"/>
      <c r="AG745" s="42"/>
      <c r="AH745" s="42"/>
      <c r="AI745" s="42"/>
    </row>
    <row r="746" spans="11:35" ht="14.4">
      <c r="K746" s="102">
        <v>45293</v>
      </c>
      <c r="L746" s="103">
        <v>19418.400390629999</v>
      </c>
      <c r="M746" s="100">
        <f t="shared" si="54"/>
        <v>-2.6245979285549614E-3</v>
      </c>
      <c r="O746" s="103">
        <v>1485.948592</v>
      </c>
      <c r="P746" s="44">
        <f t="shared" si="49"/>
        <v>2.2576719950021307E-2</v>
      </c>
      <c r="Q746" s="42"/>
      <c r="R746" s="42"/>
      <c r="S746" s="103">
        <v>3970.8860009999999</v>
      </c>
      <c r="T746" s="44">
        <f t="shared" si="50"/>
        <v>2.913764463677837E-2</v>
      </c>
      <c r="U746" s="42"/>
      <c r="V746" s="42"/>
      <c r="W746" s="103">
        <v>433.50577675</v>
      </c>
      <c r="X746" s="44">
        <f t="shared" si="51"/>
        <v>6.0039257958315329E-3</v>
      </c>
      <c r="Y746" s="42"/>
      <c r="Z746" s="42"/>
      <c r="AA746" s="103">
        <v>316.05946683000002</v>
      </c>
      <c r="AB746" s="44">
        <f t="shared" si="52"/>
        <v>5.5635036197272392E-3</v>
      </c>
      <c r="AC746" s="42"/>
      <c r="AD746" s="42"/>
      <c r="AE746" s="42"/>
      <c r="AF746" s="42"/>
      <c r="AG746" s="42"/>
      <c r="AH746" s="42"/>
      <c r="AI746" s="42"/>
    </row>
    <row r="747" spans="11:35" ht="14.4">
      <c r="K747" s="102">
        <v>45294</v>
      </c>
      <c r="L747" s="103">
        <v>19367.150390629999</v>
      </c>
      <c r="M747" s="100">
        <f t="shared" si="54"/>
        <v>-2.6392493186374599E-3</v>
      </c>
      <c r="O747" s="103">
        <v>1525.140388</v>
      </c>
      <c r="P747" s="44">
        <f t="shared" si="49"/>
        <v>2.6374933972143744E-2</v>
      </c>
      <c r="Q747" s="42"/>
      <c r="R747" s="42"/>
      <c r="S747" s="103">
        <v>3971.4772990000001</v>
      </c>
      <c r="T747" s="44">
        <f t="shared" si="50"/>
        <v>1.4890832923719621E-4</v>
      </c>
      <c r="U747" s="42"/>
      <c r="V747" s="42"/>
      <c r="W747" s="103">
        <v>427.33631224999999</v>
      </c>
      <c r="X747" s="44">
        <f t="shared" si="51"/>
        <v>-1.4231562370985218E-2</v>
      </c>
      <c r="Y747" s="42"/>
      <c r="Z747" s="42"/>
      <c r="AA747" s="103">
        <v>326.00191057000001</v>
      </c>
      <c r="AB747" s="44">
        <f t="shared" si="52"/>
        <v>3.1457509688668006E-2</v>
      </c>
      <c r="AC747" s="42"/>
      <c r="AD747" s="42"/>
      <c r="AE747" s="42"/>
      <c r="AF747" s="42"/>
      <c r="AG747" s="42"/>
      <c r="AH747" s="42"/>
      <c r="AI747" s="42"/>
    </row>
    <row r="748" spans="11:35" ht="14.4">
      <c r="K748" s="102">
        <v>45295</v>
      </c>
      <c r="L748" s="103">
        <v>19541.25</v>
      </c>
      <c r="M748" s="100">
        <f t="shared" si="54"/>
        <v>8.989428277183853E-3</v>
      </c>
      <c r="O748" s="103">
        <v>1520.2782480000001</v>
      </c>
      <c r="P748" s="44">
        <f t="shared" si="49"/>
        <v>-3.1879950450830474E-3</v>
      </c>
      <c r="Q748" s="42"/>
      <c r="R748" s="42"/>
      <c r="S748" s="103">
        <v>3982.857681</v>
      </c>
      <c r="T748" s="44">
        <f t="shared" si="50"/>
        <v>2.8655286542529357E-3</v>
      </c>
      <c r="U748" s="42"/>
      <c r="V748" s="42"/>
      <c r="W748" s="103">
        <v>428.43087829000001</v>
      </c>
      <c r="X748" s="44">
        <f t="shared" si="51"/>
        <v>2.5613691339192446E-3</v>
      </c>
      <c r="Y748" s="42"/>
      <c r="Z748" s="42"/>
      <c r="AA748" s="103">
        <v>324.45309922000001</v>
      </c>
      <c r="AB748" s="44">
        <f t="shared" si="52"/>
        <v>-4.7509272178557493E-3</v>
      </c>
      <c r="AC748" s="42"/>
      <c r="AD748" s="42"/>
      <c r="AE748" s="42"/>
      <c r="AF748" s="42"/>
      <c r="AG748" s="42"/>
      <c r="AH748" s="42"/>
      <c r="AI748" s="42"/>
    </row>
    <row r="749" spans="11:35" ht="14.4">
      <c r="K749" s="102">
        <v>45296</v>
      </c>
      <c r="L749" s="103">
        <v>19590.599609379999</v>
      </c>
      <c r="M749" s="100">
        <f t="shared" si="54"/>
        <v>2.5254069918760891E-3</v>
      </c>
      <c r="O749" s="103">
        <v>1522.4391989999999</v>
      </c>
      <c r="P749" s="44">
        <f t="shared" si="49"/>
        <v>1.4214180876708227E-3</v>
      </c>
      <c r="Q749" s="42"/>
      <c r="R749" s="42"/>
      <c r="S749" s="103">
        <v>3955.859696</v>
      </c>
      <c r="T749" s="44">
        <f t="shared" si="50"/>
        <v>-6.7785462505457472E-3</v>
      </c>
      <c r="U749" s="42"/>
      <c r="V749" s="42"/>
      <c r="W749" s="103">
        <v>425.19687436999999</v>
      </c>
      <c r="X749" s="44">
        <f t="shared" si="51"/>
        <v>-7.5484846771733949E-3</v>
      </c>
      <c r="Y749" s="42"/>
      <c r="Z749" s="42"/>
      <c r="AA749" s="103">
        <v>323.65368758</v>
      </c>
      <c r="AB749" s="44">
        <f t="shared" si="52"/>
        <v>-2.4638742607847597E-3</v>
      </c>
      <c r="AC749" s="42"/>
      <c r="AD749" s="42"/>
      <c r="AE749" s="42"/>
      <c r="AF749" s="42"/>
      <c r="AG749" s="42"/>
      <c r="AH749" s="42"/>
      <c r="AI749" s="42"/>
    </row>
    <row r="750" spans="11:35" ht="14.4">
      <c r="K750" s="102">
        <v>45299</v>
      </c>
      <c r="L750" s="103">
        <v>19417.69921875</v>
      </c>
      <c r="M750" s="100">
        <f t="shared" si="54"/>
        <v>-8.825681402176877E-3</v>
      </c>
      <c r="O750" s="103">
        <v>1522.193636</v>
      </c>
      <c r="P750" s="44">
        <f t="shared" si="49"/>
        <v>-1.6129576810763879E-4</v>
      </c>
      <c r="Q750" s="42"/>
      <c r="R750" s="42"/>
      <c r="S750" s="103">
        <v>3876.4418770000002</v>
      </c>
      <c r="T750" s="44">
        <f t="shared" si="50"/>
        <v>-2.0075994879268255E-2</v>
      </c>
      <c r="U750" s="42"/>
      <c r="V750" s="42"/>
      <c r="W750" s="103">
        <v>416.63922237000003</v>
      </c>
      <c r="X750" s="44">
        <f t="shared" si="51"/>
        <v>-2.0126328568806029E-2</v>
      </c>
      <c r="Y750" s="42"/>
      <c r="Z750" s="42"/>
      <c r="AA750" s="103">
        <v>326.95119814999998</v>
      </c>
      <c r="AB750" s="44">
        <f t="shared" si="52"/>
        <v>1.0188391779670125E-2</v>
      </c>
      <c r="AC750" s="42"/>
      <c r="AD750" s="42"/>
      <c r="AE750" s="42"/>
      <c r="AF750" s="42"/>
      <c r="AG750" s="42"/>
      <c r="AH750" s="42"/>
      <c r="AI750" s="42"/>
    </row>
    <row r="751" spans="11:35" ht="14.4">
      <c r="K751" s="102">
        <v>45300</v>
      </c>
      <c r="L751" s="103">
        <v>19459.55078125</v>
      </c>
      <c r="M751" s="100">
        <f t="shared" si="54"/>
        <v>2.1553306613992795E-3</v>
      </c>
      <c r="O751" s="103">
        <v>1529.9534160000001</v>
      </c>
      <c r="P751" s="44">
        <f t="shared" si="49"/>
        <v>5.0977614256693116E-3</v>
      </c>
      <c r="Q751" s="42"/>
      <c r="R751" s="42"/>
      <c r="S751" s="103">
        <v>3926.2011189999998</v>
      </c>
      <c r="T751" s="44">
        <f t="shared" si="50"/>
        <v>1.2836318350401443E-2</v>
      </c>
      <c r="U751" s="42"/>
      <c r="V751" s="42"/>
      <c r="W751" s="103">
        <v>422.75895286000002</v>
      </c>
      <c r="X751" s="44">
        <f t="shared" si="51"/>
        <v>1.4688320641510044E-2</v>
      </c>
      <c r="Y751" s="42"/>
      <c r="Z751" s="42"/>
      <c r="AA751" s="103">
        <v>324.60298516</v>
      </c>
      <c r="AB751" s="44">
        <f t="shared" si="52"/>
        <v>-7.1821513525166525E-3</v>
      </c>
      <c r="AC751" s="42"/>
      <c r="AD751" s="42"/>
      <c r="AE751" s="42"/>
      <c r="AF751" s="42"/>
      <c r="AG751" s="42"/>
      <c r="AH751" s="42"/>
      <c r="AI751" s="42"/>
    </row>
    <row r="752" spans="11:35" ht="14.4">
      <c r="K752" s="102">
        <v>45301</v>
      </c>
      <c r="L752" s="103">
        <v>19517.849609379999</v>
      </c>
      <c r="M752" s="100">
        <f t="shared" si="54"/>
        <v>2.9958979415996012E-3</v>
      </c>
      <c r="O752" s="103">
        <v>1480.2024269999999</v>
      </c>
      <c r="P752" s="44">
        <f t="shared" si="49"/>
        <v>-3.2517976351248645E-2</v>
      </c>
      <c r="Q752" s="42"/>
      <c r="R752" s="42"/>
      <c r="S752" s="103">
        <v>3845.4039339999999</v>
      </c>
      <c r="T752" s="44">
        <f t="shared" si="50"/>
        <v>-2.0578972536327678E-2</v>
      </c>
      <c r="U752" s="42"/>
      <c r="V752" s="42"/>
      <c r="W752" s="103">
        <v>417.33575716000001</v>
      </c>
      <c r="X752" s="44">
        <f t="shared" si="51"/>
        <v>-1.2828103729824347E-2</v>
      </c>
      <c r="Y752" s="42"/>
      <c r="Z752" s="42"/>
      <c r="AA752" s="103">
        <v>346.33644586000003</v>
      </c>
      <c r="AB752" s="44">
        <f t="shared" si="52"/>
        <v>6.695397668412495E-2</v>
      </c>
      <c r="AC752" s="42"/>
      <c r="AD752" s="42"/>
      <c r="AE752" s="42"/>
      <c r="AF752" s="42"/>
      <c r="AG752" s="42"/>
      <c r="AH752" s="42"/>
      <c r="AI752" s="42"/>
    </row>
    <row r="753" spans="11:35" ht="14.4">
      <c r="K753" s="102">
        <v>45302</v>
      </c>
      <c r="L753" s="103">
        <v>19584.349609379999</v>
      </c>
      <c r="M753" s="100">
        <f t="shared" si="54"/>
        <v>3.4071376371320738E-3</v>
      </c>
      <c r="O753" s="103">
        <v>1444.5958450000001</v>
      </c>
      <c r="P753" s="44">
        <f t="shared" si="49"/>
        <v>-2.4055211199839444E-2</v>
      </c>
      <c r="Q753" s="42"/>
      <c r="R753" s="42"/>
      <c r="S753" s="103">
        <v>3847.9166279999999</v>
      </c>
      <c r="T753" s="44">
        <f t="shared" si="50"/>
        <v>6.5342784350530536E-4</v>
      </c>
      <c r="U753" s="42"/>
      <c r="V753" s="42"/>
      <c r="W753" s="103">
        <v>420.96779233000001</v>
      </c>
      <c r="X753" s="44">
        <f t="shared" si="51"/>
        <v>8.7029091269730241E-3</v>
      </c>
      <c r="Y753" s="42"/>
      <c r="Z753" s="42"/>
      <c r="AA753" s="103">
        <v>354.13049453999997</v>
      </c>
      <c r="AB753" s="44">
        <f t="shared" si="52"/>
        <v>2.2504269398059717E-2</v>
      </c>
      <c r="AC753" s="42"/>
      <c r="AD753" s="42"/>
      <c r="AE753" s="42"/>
      <c r="AF753" s="42"/>
      <c r="AG753" s="42"/>
      <c r="AH753" s="42"/>
      <c r="AI753" s="42"/>
    </row>
    <row r="754" spans="11:35" ht="14.4">
      <c r="K754" s="102">
        <v>45303</v>
      </c>
      <c r="L754" s="103">
        <v>19745.599609379999</v>
      </c>
      <c r="M754" s="100">
        <f t="shared" si="54"/>
        <v>8.233615270162975E-3</v>
      </c>
      <c r="O754" s="103">
        <v>1403.4886610000001</v>
      </c>
      <c r="P754" s="44">
        <f t="shared" si="49"/>
        <v>-2.8455837071855838E-2</v>
      </c>
      <c r="Q754" s="42"/>
      <c r="R754" s="42"/>
      <c r="S754" s="103">
        <v>3826.9783339999999</v>
      </c>
      <c r="T754" s="44">
        <f t="shared" si="50"/>
        <v>-5.4414624910631426E-3</v>
      </c>
      <c r="U754" s="42"/>
      <c r="V754" s="42"/>
      <c r="W754" s="103">
        <v>414.10175323999999</v>
      </c>
      <c r="X754" s="44">
        <f t="shared" si="51"/>
        <v>-1.6310129219143876E-2</v>
      </c>
      <c r="Y754" s="42"/>
      <c r="Z754" s="42"/>
      <c r="AA754" s="103">
        <v>346.83606565000002</v>
      </c>
      <c r="AB754" s="44">
        <f t="shared" si="52"/>
        <v>-2.0598138263904886E-2</v>
      </c>
      <c r="AC754" s="42"/>
      <c r="AD754" s="42"/>
      <c r="AE754" s="42"/>
      <c r="AF754" s="42"/>
      <c r="AG754" s="42"/>
      <c r="AH754" s="42"/>
      <c r="AI754" s="42"/>
    </row>
    <row r="755" spans="11:35" ht="14.4">
      <c r="K755" s="102">
        <v>45306</v>
      </c>
      <c r="L755" s="103">
        <v>19885.55078125</v>
      </c>
      <c r="M755" s="100">
        <f t="shared" si="54"/>
        <v>7.0877144598595621E-3</v>
      </c>
      <c r="O755" s="103">
        <v>1371.7128560000001</v>
      </c>
      <c r="P755" s="44">
        <f t="shared" si="49"/>
        <v>-2.2640585480298347E-2</v>
      </c>
      <c r="Q755" s="42"/>
      <c r="R755" s="42"/>
      <c r="S755" s="103">
        <v>3852.2521860000002</v>
      </c>
      <c r="T755" s="44">
        <f t="shared" si="50"/>
        <v>6.6041272759398417E-3</v>
      </c>
      <c r="U755" s="42"/>
      <c r="V755" s="42"/>
      <c r="W755" s="103">
        <v>418.82837434999999</v>
      </c>
      <c r="X755" s="44">
        <f t="shared" si="51"/>
        <v>1.1414153823349205E-2</v>
      </c>
      <c r="Y755" s="42"/>
      <c r="Z755" s="42"/>
      <c r="AA755" s="103">
        <v>343.93827089000001</v>
      </c>
      <c r="AB755" s="44">
        <f t="shared" si="52"/>
        <v>-8.354940696750468E-3</v>
      </c>
      <c r="AC755" s="42"/>
      <c r="AD755" s="42"/>
      <c r="AE755" s="42"/>
      <c r="AF755" s="42"/>
      <c r="AG755" s="42"/>
      <c r="AH755" s="42"/>
      <c r="AI755" s="42"/>
    </row>
    <row r="756" spans="11:35" ht="14.4">
      <c r="K756" s="102">
        <v>45307</v>
      </c>
      <c r="L756" s="103">
        <v>19827.55078125</v>
      </c>
      <c r="M756" s="100">
        <f t="shared" si="54"/>
        <v>-2.9166906483016897E-3</v>
      </c>
      <c r="O756" s="103">
        <v>1407.9579000000001</v>
      </c>
      <c r="P756" s="44">
        <f t="shared" si="49"/>
        <v>2.6423200629388965E-2</v>
      </c>
      <c r="Q756" s="42"/>
      <c r="R756" s="42"/>
      <c r="S756" s="103">
        <v>3758.5470599999999</v>
      </c>
      <c r="T756" s="44">
        <f t="shared" si="50"/>
        <v>-2.4324764183546232E-2</v>
      </c>
      <c r="U756" s="42"/>
      <c r="V756" s="42"/>
      <c r="W756" s="103">
        <v>412.75839776999999</v>
      </c>
      <c r="X756" s="44">
        <f t="shared" si="51"/>
        <v>-1.4492753957800253E-2</v>
      </c>
      <c r="Y756" s="42"/>
      <c r="Z756" s="42"/>
      <c r="AA756" s="103">
        <v>342.13961967</v>
      </c>
      <c r="AB756" s="44">
        <f t="shared" si="52"/>
        <v>-5.2295756891075351E-3</v>
      </c>
      <c r="AC756" s="42"/>
      <c r="AD756" s="42"/>
      <c r="AE756" s="42"/>
      <c r="AF756" s="42"/>
      <c r="AG756" s="42"/>
      <c r="AH756" s="42"/>
      <c r="AI756" s="42"/>
    </row>
    <row r="757" spans="11:35" ht="14.4">
      <c r="K757" s="102">
        <v>45308</v>
      </c>
      <c r="L757" s="103">
        <v>19487.599609379999</v>
      </c>
      <c r="M757" s="100">
        <f t="shared" ref="M757:M772" si="55">L757/L756-1</f>
        <v>-1.7145394084249532E-2</v>
      </c>
      <c r="O757" s="103">
        <v>1363.265502</v>
      </c>
      <c r="P757" s="44">
        <f t="shared" si="49"/>
        <v>-3.1742709068218633E-2</v>
      </c>
      <c r="Q757" s="42"/>
      <c r="R757" s="42"/>
      <c r="S757" s="103">
        <v>3674.1041489999998</v>
      </c>
      <c r="T757" s="44">
        <f t="shared" si="50"/>
        <v>-2.2466902675950529E-2</v>
      </c>
      <c r="U757" s="42"/>
      <c r="V757" s="42"/>
      <c r="W757" s="103">
        <v>409.67367546999998</v>
      </c>
      <c r="X757" s="44">
        <f t="shared" si="51"/>
        <v>-7.4734331673583787E-3</v>
      </c>
      <c r="Y757" s="42"/>
      <c r="Z757" s="42"/>
      <c r="AA757" s="103">
        <v>335.24487661000001</v>
      </c>
      <c r="AB757" s="44">
        <f t="shared" si="52"/>
        <v>-2.0151840545827748E-2</v>
      </c>
      <c r="AC757" s="42"/>
      <c r="AD757" s="42"/>
      <c r="AE757" s="42"/>
      <c r="AF757" s="42"/>
      <c r="AG757" s="42"/>
      <c r="AH757" s="42"/>
      <c r="AI757" s="42"/>
    </row>
    <row r="758" spans="11:35" ht="14.4">
      <c r="K758" s="102">
        <v>45309</v>
      </c>
      <c r="L758" s="103">
        <v>19414.80078125</v>
      </c>
      <c r="M758" s="100">
        <f t="shared" si="55"/>
        <v>-3.735648801762026E-3</v>
      </c>
      <c r="O758" s="103">
        <v>1342.3926779999999</v>
      </c>
      <c r="P758" s="44">
        <f t="shared" si="49"/>
        <v>-1.5310901632424656E-2</v>
      </c>
      <c r="Q758" s="42"/>
      <c r="R758" s="42"/>
      <c r="S758" s="103">
        <v>3645.9236679999999</v>
      </c>
      <c r="T758" s="44">
        <f t="shared" si="50"/>
        <v>-7.6700278100907404E-3</v>
      </c>
      <c r="U758" s="42"/>
      <c r="V758" s="42"/>
      <c r="W758" s="103">
        <v>413.00716729999999</v>
      </c>
      <c r="X758" s="44">
        <f t="shared" si="51"/>
        <v>8.1369441816725452E-3</v>
      </c>
      <c r="Y758" s="42"/>
      <c r="Z758" s="42"/>
      <c r="AA758" s="103">
        <v>338.44245324000002</v>
      </c>
      <c r="AB758" s="44">
        <f t="shared" si="52"/>
        <v>9.5380328025709282E-3</v>
      </c>
      <c r="AC758" s="42"/>
      <c r="AD758" s="42"/>
      <c r="AE758" s="42"/>
      <c r="AF758" s="42"/>
      <c r="AG758" s="42"/>
      <c r="AH758" s="42"/>
      <c r="AI758" s="42"/>
    </row>
    <row r="759" spans="11:35" ht="14.4">
      <c r="K759" s="102">
        <v>45310</v>
      </c>
      <c r="L759" s="103">
        <v>19606.400390629999</v>
      </c>
      <c r="M759" s="100">
        <f t="shared" si="55"/>
        <v>9.8687393982963556E-3</v>
      </c>
      <c r="O759" s="103">
        <v>1365.1808900000001</v>
      </c>
      <c r="P759" s="44">
        <f t="shared" si="49"/>
        <v>1.6975816669345889E-2</v>
      </c>
      <c r="Q759" s="42"/>
      <c r="R759" s="42"/>
      <c r="S759" s="103">
        <v>3639.6175459999999</v>
      </c>
      <c r="T759" s="44">
        <f t="shared" si="50"/>
        <v>-1.7296363210640431E-3</v>
      </c>
      <c r="U759" s="42"/>
      <c r="V759" s="42"/>
      <c r="W759" s="103">
        <v>410.17121452999999</v>
      </c>
      <c r="X759" s="44">
        <f t="shared" si="51"/>
        <v>-6.8665945643021642E-3</v>
      </c>
      <c r="Y759" s="42"/>
      <c r="Z759" s="42"/>
      <c r="AA759" s="103">
        <v>343.73841298000002</v>
      </c>
      <c r="AB759" s="44">
        <f t="shared" si="52"/>
        <v>1.5648036141153066E-2</v>
      </c>
      <c r="AC759" s="42"/>
      <c r="AD759" s="42"/>
      <c r="AE759" s="42"/>
      <c r="AF759" s="42"/>
      <c r="AG759" s="42"/>
      <c r="AH759" s="42"/>
      <c r="AI759" s="42"/>
    </row>
    <row r="760" spans="11:35" ht="14.4">
      <c r="K760" s="102">
        <v>45311</v>
      </c>
      <c r="L760" s="103">
        <v>19601.900390629999</v>
      </c>
      <c r="M760" s="100">
        <f t="shared" si="55"/>
        <v>-2.2951688787042901E-4</v>
      </c>
      <c r="O760" s="103">
        <v>1370.23948</v>
      </c>
      <c r="P760" s="44">
        <f t="shared" si="49"/>
        <v>3.7054356950454448E-3</v>
      </c>
      <c r="Q760" s="42"/>
      <c r="R760" s="42"/>
      <c r="S760" s="103">
        <v>3596.016627</v>
      </c>
      <c r="T760" s="44">
        <f t="shared" si="50"/>
        <v>-1.1979533137463361E-2</v>
      </c>
      <c r="U760" s="42"/>
      <c r="V760" s="42"/>
      <c r="W760" s="103">
        <v>399.8721559</v>
      </c>
      <c r="X760" s="44">
        <f t="shared" si="51"/>
        <v>-2.5109169695882505E-2</v>
      </c>
      <c r="Y760" s="42"/>
      <c r="Z760" s="42"/>
      <c r="AA760" s="103">
        <v>338.19264334000002</v>
      </c>
      <c r="AB760" s="44">
        <f t="shared" si="52"/>
        <v>-1.6133691873193912E-2</v>
      </c>
      <c r="AC760" s="42"/>
      <c r="AD760" s="42"/>
      <c r="AE760" s="42"/>
      <c r="AF760" s="42"/>
      <c r="AG760" s="42"/>
      <c r="AH760" s="42"/>
      <c r="AI760" s="42"/>
    </row>
    <row r="761" spans="11:35" ht="14.4">
      <c r="K761" s="102">
        <v>45314</v>
      </c>
      <c r="L761" s="103">
        <v>19206.44921875</v>
      </c>
      <c r="M761" s="100">
        <f t="shared" si="55"/>
        <v>-2.0174124140995509E-2</v>
      </c>
      <c r="O761" s="103">
        <v>1371.7619689999999</v>
      </c>
      <c r="P761" s="44">
        <f t="shared" si="49"/>
        <v>1.1111116138617927E-3</v>
      </c>
      <c r="Q761" s="42"/>
      <c r="R761" s="42"/>
      <c r="S761" s="103">
        <v>3562.3183880000001</v>
      </c>
      <c r="T761" s="44">
        <f t="shared" si="50"/>
        <v>-9.37099087556581E-3</v>
      </c>
      <c r="U761" s="42"/>
      <c r="V761" s="42"/>
      <c r="W761" s="103">
        <v>396.98642933000002</v>
      </c>
      <c r="X761" s="44">
        <f t="shared" si="51"/>
        <v>-7.2166229316592556E-3</v>
      </c>
      <c r="Y761" s="42"/>
      <c r="Z761" s="42"/>
      <c r="AA761" s="103">
        <v>338.24259532999997</v>
      </c>
      <c r="AB761" s="44">
        <f t="shared" si="52"/>
        <v>1.4770276936437732E-4</v>
      </c>
      <c r="AC761" s="42"/>
      <c r="AD761" s="42"/>
      <c r="AE761" s="42"/>
      <c r="AF761" s="42"/>
      <c r="AG761" s="42"/>
      <c r="AH761" s="42"/>
      <c r="AI761" s="42"/>
    </row>
    <row r="762" spans="11:35" ht="14.4">
      <c r="K762" s="102">
        <v>45315</v>
      </c>
      <c r="L762" s="103">
        <v>19451</v>
      </c>
      <c r="M762" s="100">
        <f t="shared" si="55"/>
        <v>1.2732742969026267E-2</v>
      </c>
      <c r="O762" s="103">
        <v>1396.465569</v>
      </c>
      <c r="P762" s="44">
        <f t="shared" si="49"/>
        <v>1.8008663717371309E-2</v>
      </c>
      <c r="Q762" s="42"/>
      <c r="R762" s="42"/>
      <c r="S762" s="103">
        <v>3590.1046379999998</v>
      </c>
      <c r="T762" s="44">
        <f t="shared" si="50"/>
        <v>7.8000467598853263E-3</v>
      </c>
      <c r="U762" s="42"/>
      <c r="V762" s="42"/>
      <c r="W762" s="103">
        <v>398.92681177999998</v>
      </c>
      <c r="X762" s="44">
        <f t="shared" si="51"/>
        <v>4.8877803034093059E-3</v>
      </c>
      <c r="Y762" s="42"/>
      <c r="Z762" s="42"/>
      <c r="AA762" s="103">
        <v>348.13505710999999</v>
      </c>
      <c r="AB762" s="44">
        <f t="shared" si="52"/>
        <v>2.924664698231938E-2</v>
      </c>
      <c r="AC762" s="42"/>
      <c r="AD762" s="42"/>
      <c r="AE762" s="42"/>
      <c r="AF762" s="42"/>
      <c r="AG762" s="42"/>
      <c r="AH762" s="42"/>
      <c r="AI762" s="42"/>
    </row>
    <row r="763" spans="11:35" ht="14.4">
      <c r="K763" s="102">
        <v>45316</v>
      </c>
      <c r="L763" s="103">
        <v>19393</v>
      </c>
      <c r="M763" s="100">
        <f t="shared" si="55"/>
        <v>-2.9818518328106336E-3</v>
      </c>
      <c r="O763" s="103">
        <v>1361.497451</v>
      </c>
      <c r="P763" s="44">
        <f t="shared" si="49"/>
        <v>-2.5040444087024993E-2</v>
      </c>
      <c r="Q763" s="42"/>
      <c r="R763" s="42"/>
      <c r="S763" s="103">
        <v>3526.402857</v>
      </c>
      <c r="T763" s="44">
        <f t="shared" si="50"/>
        <v>-1.7743711513513727E-2</v>
      </c>
      <c r="U763" s="42"/>
      <c r="V763" s="42"/>
      <c r="W763" s="103">
        <v>376.93558514</v>
      </c>
      <c r="X763" s="44">
        <f t="shared" si="51"/>
        <v>-5.5125967948546184E-2</v>
      </c>
      <c r="Y763" s="42"/>
      <c r="Z763" s="42"/>
      <c r="AA763" s="103">
        <v>348.23499106000003</v>
      </c>
      <c r="AB763" s="44">
        <f t="shared" si="52"/>
        <v>2.8705511829119068E-4</v>
      </c>
      <c r="AC763" s="42"/>
      <c r="AD763" s="42"/>
      <c r="AE763" s="42"/>
      <c r="AF763" s="42"/>
      <c r="AG763" s="42"/>
      <c r="AH763" s="42"/>
      <c r="AI763" s="42"/>
    </row>
    <row r="764" spans="11:35" ht="14.4">
      <c r="K764" s="102">
        <v>45320</v>
      </c>
      <c r="L764" s="103">
        <v>19711.650390629999</v>
      </c>
      <c r="M764" s="100">
        <f t="shared" si="55"/>
        <v>1.6431206653431563E-2</v>
      </c>
      <c r="O764" s="103">
        <v>1361.1045509999999</v>
      </c>
      <c r="P764" s="44">
        <f t="shared" si="49"/>
        <v>-2.8857931368986289E-4</v>
      </c>
      <c r="Q764" s="42"/>
      <c r="R764" s="42"/>
      <c r="S764" s="103">
        <v>3518.2248020000002</v>
      </c>
      <c r="T764" s="44">
        <f t="shared" si="50"/>
        <v>-2.3190926651406318E-3</v>
      </c>
      <c r="U764" s="42"/>
      <c r="V764" s="42"/>
      <c r="W764" s="103">
        <v>372.35824565000001</v>
      </c>
      <c r="X764" s="44">
        <f t="shared" si="51"/>
        <v>-1.2143558927448783E-2</v>
      </c>
      <c r="Y764" s="42"/>
      <c r="Z764" s="42"/>
      <c r="AA764" s="103">
        <v>346.78608367999999</v>
      </c>
      <c r="AB764" s="44">
        <f t="shared" si="52"/>
        <v>-4.1607173810698228E-3</v>
      </c>
      <c r="AC764" s="42"/>
      <c r="AD764" s="42"/>
      <c r="AE764" s="42"/>
      <c r="AF764" s="42"/>
      <c r="AG764" s="42"/>
      <c r="AH764" s="42"/>
      <c r="AI764" s="42"/>
    </row>
    <row r="765" spans="11:35" ht="14.4">
      <c r="K765" s="102">
        <v>45321</v>
      </c>
      <c r="L765" s="103">
        <v>19574.19921875</v>
      </c>
      <c r="M765" s="100">
        <f t="shared" si="55"/>
        <v>-6.9730930265147206E-3</v>
      </c>
      <c r="O765" s="103">
        <v>1405.6987240000001</v>
      </c>
      <c r="P765" s="44">
        <f t="shared" si="49"/>
        <v>3.2763223785591711E-2</v>
      </c>
      <c r="Q765" s="42"/>
      <c r="R765" s="42"/>
      <c r="S765" s="103">
        <v>3499.6019379999998</v>
      </c>
      <c r="T765" s="44">
        <f t="shared" si="50"/>
        <v>-5.2932558457929879E-3</v>
      </c>
      <c r="U765" s="42"/>
      <c r="V765" s="42"/>
      <c r="W765" s="103">
        <v>368.47742104999998</v>
      </c>
      <c r="X765" s="44">
        <f t="shared" si="51"/>
        <v>-1.0422287260553498E-2</v>
      </c>
      <c r="Y765" s="42"/>
      <c r="Z765" s="42"/>
      <c r="AA765" s="103">
        <v>355.32960200999997</v>
      </c>
      <c r="AB765" s="44">
        <f t="shared" si="52"/>
        <v>2.4636277901749937E-2</v>
      </c>
      <c r="AC765" s="42"/>
      <c r="AD765" s="42"/>
      <c r="AE765" s="42"/>
      <c r="AF765" s="42"/>
      <c r="AG765" s="42"/>
      <c r="AH765" s="42"/>
      <c r="AI765" s="42"/>
    </row>
    <row r="766" spans="11:35" ht="14.4">
      <c r="K766" s="102">
        <v>45322</v>
      </c>
      <c r="L766" s="103">
        <v>19802.099609379999</v>
      </c>
      <c r="M766" s="100">
        <f t="shared" si="55"/>
        <v>1.1642897269161123E-2</v>
      </c>
      <c r="O766" s="103">
        <v>1430.0585369999999</v>
      </c>
      <c r="P766" s="44">
        <f t="shared" si="49"/>
        <v>1.7329327105514158E-2</v>
      </c>
      <c r="Q766" s="42"/>
      <c r="R766" s="42"/>
      <c r="S766" s="103">
        <v>3616.7579540000002</v>
      </c>
      <c r="T766" s="44">
        <f t="shared" si="50"/>
        <v>3.3476954829598116E-2</v>
      </c>
      <c r="U766" s="42"/>
      <c r="V766" s="42"/>
      <c r="W766" s="103">
        <v>379.47305426999998</v>
      </c>
      <c r="X766" s="44">
        <f t="shared" si="51"/>
        <v>2.9840724537930186E-2</v>
      </c>
      <c r="Y766" s="42"/>
      <c r="Z766" s="42"/>
      <c r="AA766" s="103">
        <v>352.1320154</v>
      </c>
      <c r="AB766" s="44">
        <f t="shared" si="52"/>
        <v>-8.9989311104735625E-3</v>
      </c>
      <c r="AC766" s="42"/>
      <c r="AD766" s="42"/>
      <c r="AE766" s="42"/>
      <c r="AF766" s="42"/>
      <c r="AG766" s="42"/>
      <c r="AH766" s="42"/>
      <c r="AI766" s="42"/>
    </row>
    <row r="767" spans="11:35" ht="14.4">
      <c r="K767" s="102">
        <v>45323</v>
      </c>
      <c r="L767" s="103">
        <v>19777.349609379999</v>
      </c>
      <c r="M767" s="100">
        <f t="shared" si="55"/>
        <v>-1.2498674629570772E-3</v>
      </c>
      <c r="O767" s="103">
        <v>1426.866223</v>
      </c>
      <c r="P767" s="44">
        <f t="shared" si="49"/>
        <v>-2.2322960336272901E-3</v>
      </c>
      <c r="Q767" s="42"/>
      <c r="R767" s="42"/>
      <c r="S767" s="103">
        <v>3601.780718</v>
      </c>
      <c r="T767" s="44">
        <f t="shared" si="50"/>
        <v>-4.1410667206622787E-3</v>
      </c>
      <c r="U767" s="42"/>
      <c r="V767" s="42"/>
      <c r="W767" s="103">
        <v>387.33416153000002</v>
      </c>
      <c r="X767" s="44">
        <f t="shared" si="51"/>
        <v>2.07158510243175E-2</v>
      </c>
      <c r="Y767" s="42"/>
      <c r="Z767" s="42"/>
      <c r="AA767" s="103">
        <v>343.48860309000003</v>
      </c>
      <c r="AB767" s="44">
        <f t="shared" si="52"/>
        <v>-2.4545942805517362E-2</v>
      </c>
      <c r="AC767" s="42"/>
      <c r="AD767" s="42"/>
      <c r="AE767" s="42"/>
      <c r="AF767" s="42"/>
      <c r="AG767" s="42"/>
      <c r="AH767" s="42"/>
      <c r="AI767" s="42"/>
    </row>
    <row r="768" spans="11:35" ht="14.4">
      <c r="K768" s="102">
        <v>45324</v>
      </c>
      <c r="L768" s="103">
        <v>19910.80078125</v>
      </c>
      <c r="M768" s="100">
        <f t="shared" si="55"/>
        <v>6.7476772421874998E-3</v>
      </c>
      <c r="O768" s="103">
        <v>1438.211217</v>
      </c>
      <c r="P768" s="44">
        <f t="shared" si="49"/>
        <v>7.9509864464708535E-3</v>
      </c>
      <c r="Q768" s="42"/>
      <c r="R768" s="42"/>
      <c r="S768" s="103">
        <v>3645.1353039999999</v>
      </c>
      <c r="T768" s="44">
        <f t="shared" si="50"/>
        <v>1.203698653372598E-2</v>
      </c>
      <c r="U768" s="42"/>
      <c r="V768" s="42"/>
      <c r="W768" s="103">
        <v>390.66768321000001</v>
      </c>
      <c r="X768" s="44">
        <f t="shared" si="51"/>
        <v>8.6063198423611542E-3</v>
      </c>
      <c r="Y768" s="42"/>
      <c r="Z768" s="42"/>
      <c r="AA768" s="103">
        <v>345.33720628999998</v>
      </c>
      <c r="AB768" s="44">
        <f t="shared" si="52"/>
        <v>5.3818472676241402E-3</v>
      </c>
      <c r="AC768" s="42"/>
      <c r="AD768" s="42"/>
      <c r="AE768" s="42"/>
      <c r="AF768" s="42"/>
      <c r="AG768" s="42"/>
      <c r="AH768" s="42"/>
      <c r="AI768" s="42"/>
    </row>
    <row r="769" spans="11:35" ht="14.4">
      <c r="K769" s="102">
        <v>45327</v>
      </c>
      <c r="L769" s="103">
        <v>19853.5</v>
      </c>
      <c r="M769" s="100">
        <f t="shared" si="55"/>
        <v>-2.8778742693241766E-3</v>
      </c>
      <c r="O769" s="103">
        <v>1419.695794</v>
      </c>
      <c r="P769" s="44">
        <f t="shared" si="49"/>
        <v>-1.2873924762332067E-2</v>
      </c>
      <c r="Q769" s="42"/>
      <c r="R769" s="42"/>
      <c r="S769" s="103">
        <v>3645.2339360000001</v>
      </c>
      <c r="T769" s="44">
        <f t="shared" si="50"/>
        <v>2.7058529183277003E-5</v>
      </c>
      <c r="U769" s="42"/>
      <c r="V769" s="42"/>
      <c r="W769" s="103">
        <v>384.89621017000002</v>
      </c>
      <c r="X769" s="44">
        <f t="shared" si="51"/>
        <v>-1.477335671222535E-2</v>
      </c>
      <c r="Y769" s="42"/>
      <c r="Z769" s="42"/>
      <c r="AA769" s="103">
        <v>331.94739600999998</v>
      </c>
      <c r="AB769" s="44">
        <f t="shared" si="52"/>
        <v>-3.8773147046182399E-2</v>
      </c>
      <c r="AC769" s="42"/>
      <c r="AD769" s="42"/>
      <c r="AE769" s="42"/>
      <c r="AF769" s="42"/>
      <c r="AG769" s="42"/>
      <c r="AH769" s="42"/>
      <c r="AI769" s="42"/>
    </row>
    <row r="770" spans="11:35" ht="14.4">
      <c r="K770" s="102">
        <v>45328</v>
      </c>
      <c r="L770" s="103">
        <v>20033.75</v>
      </c>
      <c r="M770" s="100">
        <f t="shared" si="55"/>
        <v>9.0790037021180048E-3</v>
      </c>
      <c r="O770" s="103">
        <v>1463.9952929999999</v>
      </c>
      <c r="P770" s="44">
        <f t="shared" si="49"/>
        <v>3.1203514997523385E-2</v>
      </c>
      <c r="Q770" s="42"/>
      <c r="R770" s="42"/>
      <c r="S770" s="103">
        <v>3671.8378870000001</v>
      </c>
      <c r="T770" s="44">
        <f t="shared" si="50"/>
        <v>7.2982835853858674E-3</v>
      </c>
      <c r="U770" s="42"/>
      <c r="V770" s="42"/>
      <c r="W770" s="103">
        <v>396.68788598999998</v>
      </c>
      <c r="X770" s="44">
        <f t="shared" si="51"/>
        <v>3.0635988374091427E-2</v>
      </c>
      <c r="Y770" s="42"/>
      <c r="Z770" s="42"/>
      <c r="AA770" s="103">
        <v>330.29863074000002</v>
      </c>
      <c r="AB770" s="44">
        <f t="shared" si="52"/>
        <v>-4.9669474435349859E-3</v>
      </c>
      <c r="AC770" s="42"/>
      <c r="AD770" s="42"/>
      <c r="AE770" s="42"/>
      <c r="AF770" s="42"/>
      <c r="AG770" s="42"/>
      <c r="AH770" s="42"/>
      <c r="AI770" s="42"/>
    </row>
    <row r="771" spans="11:35" ht="14.4">
      <c r="K771" s="102">
        <v>45329</v>
      </c>
      <c r="L771" s="103">
        <v>20109.55078125</v>
      </c>
      <c r="M771" s="100">
        <f t="shared" si="55"/>
        <v>3.7836541461284678E-3</v>
      </c>
      <c r="O771" s="103">
        <v>1446.462121</v>
      </c>
      <c r="P771" s="44">
        <f t="shared" si="49"/>
        <v>-1.1976248888117103E-2</v>
      </c>
      <c r="Q771" s="42"/>
      <c r="R771" s="42"/>
      <c r="S771" s="103">
        <v>3677.060144</v>
      </c>
      <c r="T771" s="44">
        <f t="shared" si="50"/>
        <v>1.422246068784494E-3</v>
      </c>
      <c r="U771" s="42"/>
      <c r="V771" s="42"/>
      <c r="W771" s="103">
        <v>396.68788598999998</v>
      </c>
      <c r="X771" s="44">
        <f t="shared" si="51"/>
        <v>0</v>
      </c>
      <c r="Y771" s="42"/>
      <c r="Z771" s="42"/>
      <c r="AA771" s="103">
        <v>343.43865110000002</v>
      </c>
      <c r="AB771" s="44">
        <f t="shared" si="52"/>
        <v>3.9782242907156817E-2</v>
      </c>
      <c r="AC771" s="42"/>
      <c r="AD771" s="42"/>
      <c r="AE771" s="42"/>
      <c r="AF771" s="42"/>
      <c r="AG771" s="42"/>
      <c r="AH771" s="42"/>
      <c r="AI771" s="42"/>
    </row>
    <row r="772" spans="11:35" ht="14.4">
      <c r="K772" s="102">
        <v>45330</v>
      </c>
      <c r="L772" s="103">
        <v>19987.55078125</v>
      </c>
      <c r="M772" s="100">
        <f t="shared" si="55"/>
        <v>-6.0667690356241977E-3</v>
      </c>
      <c r="O772" s="103">
        <v>1449.1141970000001</v>
      </c>
      <c r="P772" s="44">
        <f t="shared" si="49"/>
        <v>1.8334914972861771E-3</v>
      </c>
      <c r="Q772" s="42"/>
      <c r="R772" s="42"/>
      <c r="S772" s="103">
        <v>3630.3553320000001</v>
      </c>
      <c r="T772" s="44">
        <f t="shared" si="50"/>
        <v>-1.2701672034440281E-2</v>
      </c>
      <c r="U772" s="42"/>
      <c r="V772" s="42"/>
      <c r="W772" s="103">
        <v>393.10560472999998</v>
      </c>
      <c r="X772" s="44">
        <f t="shared" si="51"/>
        <v>-9.0304780824346231E-3</v>
      </c>
      <c r="Y772" s="42"/>
      <c r="Z772" s="42"/>
      <c r="AA772" s="103">
        <v>336.29406817</v>
      </c>
      <c r="AB772" s="44">
        <f t="shared" si="52"/>
        <v>-2.0803083482644147E-2</v>
      </c>
      <c r="AC772" s="42"/>
      <c r="AD772" s="42"/>
      <c r="AE772" s="42"/>
      <c r="AF772" s="42"/>
      <c r="AG772" s="42"/>
      <c r="AH772" s="42"/>
      <c r="AI772" s="42"/>
    </row>
    <row r="773" spans="11:35" ht="14.4">
      <c r="K773" s="102">
        <v>45331</v>
      </c>
      <c r="L773" s="103">
        <v>19961.5</v>
      </c>
      <c r="M773" s="100">
        <f t="shared" ref="M773:M788" si="56">L773/L772-1</f>
        <v>-1.3033503471789887E-3</v>
      </c>
      <c r="O773" s="103">
        <v>1431.2372379999999</v>
      </c>
      <c r="P773" s="44">
        <f t="shared" si="49"/>
        <v>-1.2336473576071261E-2</v>
      </c>
      <c r="Q773" s="42"/>
      <c r="R773" s="42"/>
      <c r="S773" s="103">
        <v>3598.7262879999998</v>
      </c>
      <c r="T773" s="44">
        <f t="shared" si="50"/>
        <v>-8.7123824274731865E-3</v>
      </c>
      <c r="U773" s="42"/>
      <c r="V773" s="42"/>
      <c r="W773" s="103">
        <v>390.56816544999998</v>
      </c>
      <c r="X773" s="44">
        <f t="shared" si="51"/>
        <v>-6.4548539869910826E-3</v>
      </c>
      <c r="Y773" s="42"/>
      <c r="Z773" s="42"/>
      <c r="AA773" s="103">
        <v>330.79825052000001</v>
      </c>
      <c r="AB773" s="44">
        <f t="shared" si="52"/>
        <v>-1.6342297323013733E-2</v>
      </c>
      <c r="AC773" s="42"/>
      <c r="AD773" s="42"/>
      <c r="AE773" s="42"/>
      <c r="AF773" s="42"/>
      <c r="AG773" s="42"/>
      <c r="AH773" s="42"/>
      <c r="AI773" s="42"/>
    </row>
    <row r="774" spans="11:35" ht="14.4">
      <c r="K774" s="102">
        <v>45334</v>
      </c>
      <c r="L774" s="103">
        <v>19675.19921875</v>
      </c>
      <c r="M774" s="100">
        <f t="shared" si="56"/>
        <v>-1.4342648661172741E-2</v>
      </c>
      <c r="O774" s="103">
        <v>1410.6099770000001</v>
      </c>
      <c r="P774" s="44">
        <f t="shared" si="49"/>
        <v>-1.4412188596227615E-2</v>
      </c>
      <c r="Q774" s="42"/>
      <c r="R774" s="42"/>
      <c r="S774" s="103">
        <v>3685.2875629999999</v>
      </c>
      <c r="T774" s="44">
        <f t="shared" si="50"/>
        <v>2.4053308885602087E-2</v>
      </c>
      <c r="U774" s="42"/>
      <c r="V774" s="42"/>
      <c r="W774" s="103">
        <v>388.97603049000003</v>
      </c>
      <c r="X774" s="44">
        <f t="shared" si="51"/>
        <v>-4.0764586078477771E-3</v>
      </c>
      <c r="Y774" s="42"/>
      <c r="Z774" s="42"/>
      <c r="AA774" s="103">
        <v>324.70290911000001</v>
      </c>
      <c r="AB774" s="44">
        <f t="shared" si="52"/>
        <v>-1.8426159752714555E-2</v>
      </c>
      <c r="AC774" s="42"/>
      <c r="AD774" s="42"/>
      <c r="AE774" s="42"/>
      <c r="AF774" s="42"/>
      <c r="AG774" s="42"/>
      <c r="AH774" s="42"/>
      <c r="AI774" s="42"/>
    </row>
    <row r="775" spans="11:35" ht="14.4">
      <c r="K775" s="102">
        <v>45335</v>
      </c>
      <c r="L775" s="103">
        <v>19782.900390629999</v>
      </c>
      <c r="M775" s="100">
        <f t="shared" si="56"/>
        <v>5.4739558508440922E-3</v>
      </c>
      <c r="O775" s="103">
        <v>1374.0211449999999</v>
      </c>
      <c r="P775" s="44">
        <f t="shared" si="49"/>
        <v>-2.5938305127980898E-2</v>
      </c>
      <c r="Q775" s="42"/>
      <c r="R775" s="42"/>
      <c r="S775" s="103">
        <v>3646.170001</v>
      </c>
      <c r="T775" s="44">
        <f t="shared" si="50"/>
        <v>-1.0614520937996086E-2</v>
      </c>
      <c r="U775" s="42"/>
      <c r="V775" s="42"/>
      <c r="W775" s="103">
        <v>390.46864769000001</v>
      </c>
      <c r="X775" s="44">
        <f t="shared" si="51"/>
        <v>3.8372986585308855E-3</v>
      </c>
      <c r="Y775" s="42"/>
      <c r="Z775" s="42"/>
      <c r="AA775" s="103">
        <v>324.35317526</v>
      </c>
      <c r="AB775" s="44">
        <f t="shared" si="52"/>
        <v>-1.0770887484765623E-3</v>
      </c>
      <c r="AC775" s="42"/>
      <c r="AD775" s="42"/>
      <c r="AE775" s="42"/>
      <c r="AF775" s="42"/>
      <c r="AG775" s="42"/>
      <c r="AH775" s="42"/>
      <c r="AI775" s="42"/>
    </row>
    <row r="776" spans="11:35" ht="14.4">
      <c r="K776" s="102">
        <v>45336</v>
      </c>
      <c r="L776" s="103">
        <v>19922.30078125</v>
      </c>
      <c r="M776" s="100">
        <f t="shared" si="56"/>
        <v>7.0465092512939087E-3</v>
      </c>
      <c r="O776" s="103">
        <v>1375.2489579999999</v>
      </c>
      <c r="P776" s="44">
        <f t="shared" si="49"/>
        <v>8.9359105168651531E-4</v>
      </c>
      <c r="Q776" s="42"/>
      <c r="R776" s="42"/>
      <c r="S776" s="103">
        <v>3665.0882670000001</v>
      </c>
      <c r="T776" s="44">
        <f t="shared" si="50"/>
        <v>5.1885309776591448E-3</v>
      </c>
      <c r="U776" s="42"/>
      <c r="V776" s="42"/>
      <c r="W776" s="103">
        <v>389.82185685000002</v>
      </c>
      <c r="X776" s="44">
        <f t="shared" si="51"/>
        <v>-1.6564475632714348E-3</v>
      </c>
      <c r="Y776" s="42"/>
      <c r="Z776" s="42"/>
      <c r="AA776" s="103">
        <v>330.79825052000001</v>
      </c>
      <c r="AB776" s="44">
        <f t="shared" si="52"/>
        <v>1.9870547759656354E-2</v>
      </c>
      <c r="AC776" s="42"/>
      <c r="AD776" s="42"/>
      <c r="AE776" s="42"/>
      <c r="AF776" s="42"/>
      <c r="AG776" s="42"/>
      <c r="AH776" s="42"/>
      <c r="AI776" s="42"/>
    </row>
    <row r="777" spans="11:35" ht="14.4">
      <c r="K777" s="102">
        <v>45337</v>
      </c>
      <c r="L777" s="103">
        <v>20037</v>
      </c>
      <c r="M777" s="100">
        <f t="shared" si="56"/>
        <v>5.7573279316187609E-3</v>
      </c>
      <c r="O777" s="103">
        <v>1378.4903850000001</v>
      </c>
      <c r="P777" s="44">
        <f t="shared" si="49"/>
        <v>2.3569746998493013E-3</v>
      </c>
      <c r="Q777" s="42"/>
      <c r="R777" s="42"/>
      <c r="S777" s="103">
        <v>3654.446884</v>
      </c>
      <c r="T777" s="44">
        <f t="shared" si="50"/>
        <v>-2.9034452173536396E-3</v>
      </c>
      <c r="U777" s="42"/>
      <c r="V777" s="42"/>
      <c r="W777" s="103">
        <v>390.61790940999998</v>
      </c>
      <c r="X777" s="44">
        <f t="shared" si="51"/>
        <v>2.0420931920865915E-3</v>
      </c>
      <c r="Y777" s="42"/>
      <c r="Z777" s="42"/>
      <c r="AA777" s="103">
        <v>320.95576072</v>
      </c>
      <c r="AB777" s="44">
        <f t="shared" si="52"/>
        <v>-2.9753754091891516E-2</v>
      </c>
      <c r="AC777" s="42"/>
      <c r="AD777" s="42"/>
      <c r="AE777" s="42"/>
      <c r="AF777" s="42"/>
      <c r="AG777" s="42"/>
      <c r="AH777" s="42"/>
      <c r="AI777" s="42"/>
    </row>
    <row r="778" spans="11:35" ht="14.4">
      <c r="K778" s="102">
        <v>45338</v>
      </c>
      <c r="L778" s="103">
        <v>20164.900390629999</v>
      </c>
      <c r="M778" s="100">
        <f t="shared" si="56"/>
        <v>6.383210591904831E-3</v>
      </c>
      <c r="O778" s="103">
        <v>1438.0147669999999</v>
      </c>
      <c r="P778" s="44">
        <f t="shared" si="49"/>
        <v>4.3180846705724196E-2</v>
      </c>
      <c r="Q778" s="42"/>
      <c r="R778" s="42"/>
      <c r="S778" s="103">
        <v>3674.498282</v>
      </c>
      <c r="T778" s="44">
        <f t="shared" si="50"/>
        <v>5.4868489367816409E-3</v>
      </c>
      <c r="U778" s="42"/>
      <c r="V778" s="42"/>
      <c r="W778" s="103">
        <v>397.88199965000001</v>
      </c>
      <c r="X778" s="44">
        <f t="shared" si="51"/>
        <v>1.8596408574742318E-2</v>
      </c>
      <c r="Y778" s="42"/>
      <c r="Z778" s="42"/>
      <c r="AA778" s="103">
        <v>329.09956323</v>
      </c>
      <c r="AB778" s="44">
        <f t="shared" si="52"/>
        <v>2.5373598192258706E-2</v>
      </c>
      <c r="AC778" s="42"/>
      <c r="AD778" s="42"/>
      <c r="AE778" s="42"/>
      <c r="AF778" s="42"/>
      <c r="AG778" s="42"/>
      <c r="AH778" s="42"/>
      <c r="AI778" s="42"/>
    </row>
    <row r="779" spans="11:35" ht="14.4">
      <c r="K779" s="102">
        <v>45341</v>
      </c>
      <c r="L779" s="103">
        <v>20241.099609379999</v>
      </c>
      <c r="M779" s="100">
        <f t="shared" si="56"/>
        <v>3.778804619605669E-3</v>
      </c>
      <c r="O779" s="103">
        <v>1383.45075</v>
      </c>
      <c r="P779" s="44">
        <f t="shared" si="49"/>
        <v>-3.7943989347085649E-2</v>
      </c>
      <c r="Q779" s="42"/>
      <c r="R779" s="42"/>
      <c r="S779" s="103">
        <v>3668.8326259999999</v>
      </c>
      <c r="T779" s="44">
        <f t="shared" si="50"/>
        <v>-1.5418856032003436E-3</v>
      </c>
      <c r="U779" s="42"/>
      <c r="V779" s="42"/>
      <c r="W779" s="103">
        <v>404.44951529999997</v>
      </c>
      <c r="X779" s="44">
        <f t="shared" si="51"/>
        <v>1.6506189412381467E-2</v>
      </c>
      <c r="Y779" s="42"/>
      <c r="Z779" s="42"/>
      <c r="AA779" s="103">
        <v>325.80205266000002</v>
      </c>
      <c r="AB779" s="44">
        <f t="shared" si="52"/>
        <v>-1.0019796251432345E-2</v>
      </c>
      <c r="AC779" s="42"/>
      <c r="AD779" s="42"/>
      <c r="AE779" s="42"/>
      <c r="AF779" s="42"/>
      <c r="AG779" s="42"/>
      <c r="AH779" s="42"/>
      <c r="AI779" s="42"/>
    </row>
    <row r="780" spans="11:35" ht="14.4">
      <c r="K780" s="102">
        <v>45342</v>
      </c>
      <c r="L780" s="103">
        <v>20271.900390629999</v>
      </c>
      <c r="M780" s="100">
        <f t="shared" si="56"/>
        <v>1.5216950582925826E-3</v>
      </c>
      <c r="O780" s="103">
        <v>1362.6761509999999</v>
      </c>
      <c r="P780" s="44">
        <f t="shared" si="49"/>
        <v>-1.5016507815692082E-2</v>
      </c>
      <c r="Q780" s="42"/>
      <c r="R780" s="42"/>
      <c r="S780" s="103">
        <v>3658.2895779999999</v>
      </c>
      <c r="T780" s="44">
        <f t="shared" si="50"/>
        <v>-2.8736791984688148E-3</v>
      </c>
      <c r="U780" s="42"/>
      <c r="V780" s="42"/>
      <c r="W780" s="103">
        <v>399.27509908000002</v>
      </c>
      <c r="X780" s="44">
        <f t="shared" si="51"/>
        <v>-1.2793725852686011E-2</v>
      </c>
      <c r="Y780" s="42"/>
      <c r="Z780" s="42"/>
      <c r="AA780" s="103">
        <v>322.654448</v>
      </c>
      <c r="AB780" s="44">
        <f t="shared" si="52"/>
        <v>-9.6610952395833616E-3</v>
      </c>
      <c r="AC780" s="42"/>
      <c r="AD780" s="42"/>
      <c r="AE780" s="42"/>
      <c r="AF780" s="42"/>
      <c r="AG780" s="42"/>
      <c r="AH780" s="42"/>
      <c r="AI780" s="42"/>
    </row>
    <row r="781" spans="11:35" ht="14.4">
      <c r="K781" s="102">
        <v>45343</v>
      </c>
      <c r="L781" s="103">
        <v>20128.30078125</v>
      </c>
      <c r="M781" s="100">
        <f t="shared" si="56"/>
        <v>-7.0836777318801225E-3</v>
      </c>
      <c r="O781" s="103">
        <v>1417.7804060000001</v>
      </c>
      <c r="P781" s="44">
        <f t="shared" si="49"/>
        <v>4.0438261842009826E-2</v>
      </c>
      <c r="Q781" s="42"/>
      <c r="R781" s="42"/>
      <c r="S781" s="103">
        <v>3595.5733260000002</v>
      </c>
      <c r="T781" s="44">
        <f t="shared" si="50"/>
        <v>-1.7143599669408038E-2</v>
      </c>
      <c r="U781" s="42"/>
      <c r="V781" s="42"/>
      <c r="W781" s="103">
        <v>393.70265160999998</v>
      </c>
      <c r="X781" s="44">
        <f t="shared" si="51"/>
        <v>-1.395641121332114E-2</v>
      </c>
      <c r="Y781" s="42"/>
      <c r="Z781" s="42"/>
      <c r="AA781" s="103">
        <v>317.25856429999999</v>
      </c>
      <c r="AB781" s="44">
        <f t="shared" si="52"/>
        <v>-1.6723413340330007E-2</v>
      </c>
      <c r="AC781" s="42"/>
      <c r="AD781" s="42"/>
      <c r="AE781" s="42"/>
      <c r="AF781" s="42"/>
      <c r="AG781" s="42"/>
      <c r="AH781" s="42"/>
      <c r="AI781" s="42"/>
    </row>
    <row r="782" spans="11:35" ht="14.4">
      <c r="K782" s="102">
        <v>45344</v>
      </c>
      <c r="L782" s="103">
        <v>20283.94921875</v>
      </c>
      <c r="M782" s="100">
        <f t="shared" si="56"/>
        <v>7.7328155611122718E-3</v>
      </c>
      <c r="O782" s="103">
        <v>1417.387506</v>
      </c>
      <c r="P782" s="44">
        <f t="shared" si="49"/>
        <v>-2.7712331073082019E-4</v>
      </c>
      <c r="Q782" s="42"/>
      <c r="R782" s="42"/>
      <c r="S782" s="103">
        <v>3591.9274019999998</v>
      </c>
      <c r="T782" s="44">
        <f t="shared" si="50"/>
        <v>-1.0140035175020268E-3</v>
      </c>
      <c r="U782" s="42"/>
      <c r="V782" s="42"/>
      <c r="W782" s="103">
        <v>398.03125141999999</v>
      </c>
      <c r="X782" s="44">
        <f t="shared" si="51"/>
        <v>1.0994591457026637E-2</v>
      </c>
      <c r="Y782" s="42"/>
      <c r="Z782" s="42"/>
      <c r="AA782" s="103">
        <v>313.61134986000002</v>
      </c>
      <c r="AB782" s="44">
        <f t="shared" si="52"/>
        <v>-1.1496031472143842E-2</v>
      </c>
      <c r="AC782" s="42"/>
      <c r="AD782" s="42"/>
      <c r="AE782" s="42"/>
      <c r="AF782" s="42"/>
      <c r="AG782" s="42"/>
      <c r="AH782" s="42"/>
      <c r="AI782" s="42"/>
    </row>
    <row r="783" spans="11:35" ht="14.4">
      <c r="K783" s="102">
        <v>45345</v>
      </c>
      <c r="L783" s="103">
        <v>20313.5</v>
      </c>
      <c r="M783" s="100">
        <f t="shared" si="56"/>
        <v>1.4568554146587864E-3</v>
      </c>
      <c r="O783" s="103">
        <v>1449.065085</v>
      </c>
      <c r="P783" s="44">
        <f t="shared" si="49"/>
        <v>2.2349272069849935E-2</v>
      </c>
      <c r="Q783" s="42"/>
      <c r="R783" s="42"/>
      <c r="S783" s="103">
        <v>3594.5879949999999</v>
      </c>
      <c r="T783" s="44">
        <f t="shared" si="50"/>
        <v>7.4071458084556951E-4</v>
      </c>
      <c r="U783" s="42"/>
      <c r="V783" s="42"/>
      <c r="W783" s="103">
        <v>396.58837818000001</v>
      </c>
      <c r="X783" s="44">
        <f t="shared" si="51"/>
        <v>-3.6250250070878343E-3</v>
      </c>
      <c r="Y783" s="42"/>
      <c r="Z783" s="42"/>
      <c r="AA783" s="103">
        <v>315.60982899999999</v>
      </c>
      <c r="AB783" s="44">
        <f t="shared" si="52"/>
        <v>6.3724707058341323E-3</v>
      </c>
      <c r="AC783" s="42"/>
      <c r="AD783" s="42"/>
      <c r="AE783" s="42"/>
      <c r="AF783" s="42"/>
      <c r="AG783" s="42"/>
      <c r="AH783" s="42"/>
      <c r="AI783" s="42"/>
    </row>
    <row r="784" spans="11:35" ht="14.4">
      <c r="K784" s="102">
        <v>45348</v>
      </c>
      <c r="L784" s="103">
        <v>20255.80078125</v>
      </c>
      <c r="M784" s="100">
        <f t="shared" si="56"/>
        <v>-2.8404370861742079E-3</v>
      </c>
      <c r="O784" s="103">
        <v>1477.7467999999999</v>
      </c>
      <c r="P784" s="44">
        <f t="shared" ref="P784:P847" si="57">O784/O783-1</f>
        <v>1.9793255180114988E-2</v>
      </c>
      <c r="Q784" s="42"/>
      <c r="R784" s="42"/>
      <c r="S784" s="103">
        <v>3524.8757900000001</v>
      </c>
      <c r="T784" s="44">
        <f t="shared" ref="T784:T847" si="58">S784/S783-1</f>
        <v>-1.9393656546165539E-2</v>
      </c>
      <c r="U784" s="42"/>
      <c r="V784" s="42"/>
      <c r="W784" s="103">
        <v>393.50365588</v>
      </c>
      <c r="X784" s="44">
        <f t="shared" ref="X784:X847" si="59">W784/W783-1</f>
        <v>-7.7781459813730525E-3</v>
      </c>
      <c r="Y784" s="42"/>
      <c r="Z784" s="42"/>
      <c r="AA784" s="103">
        <v>320.65596885999997</v>
      </c>
      <c r="AB784" s="44">
        <f t="shared" ref="AB784:AB847" si="60">AA784/AA783-1</f>
        <v>1.5988538367098792E-2</v>
      </c>
      <c r="AC784" s="42"/>
      <c r="AD784" s="42"/>
      <c r="AE784" s="42"/>
      <c r="AF784" s="42"/>
      <c r="AG784" s="42"/>
      <c r="AH784" s="42"/>
      <c r="AI784" s="42"/>
    </row>
    <row r="785" spans="11:35" ht="14.4">
      <c r="K785" s="102">
        <v>45349</v>
      </c>
      <c r="L785" s="103">
        <v>20292.849609379999</v>
      </c>
      <c r="M785" s="100">
        <f t="shared" si="56"/>
        <v>1.8290478135178923E-3</v>
      </c>
      <c r="O785" s="103">
        <v>1472.835548</v>
      </c>
      <c r="P785" s="44">
        <f t="shared" si="57"/>
        <v>-3.3234732770186515E-3</v>
      </c>
      <c r="Q785" s="42"/>
      <c r="R785" s="42"/>
      <c r="S785" s="103">
        <v>3487.8764930000002</v>
      </c>
      <c r="T785" s="44">
        <f t="shared" si="58"/>
        <v>-1.0496624336371219E-2</v>
      </c>
      <c r="U785" s="42"/>
      <c r="V785" s="42"/>
      <c r="W785" s="103">
        <v>397.98150745999999</v>
      </c>
      <c r="X785" s="44">
        <f t="shared" si="59"/>
        <v>1.137944085928777E-2</v>
      </c>
      <c r="Y785" s="42"/>
      <c r="Z785" s="42"/>
      <c r="AA785" s="103">
        <v>315.21013317000001</v>
      </c>
      <c r="AB785" s="44">
        <f t="shared" si="60"/>
        <v>-1.6983422168503681E-2</v>
      </c>
      <c r="AC785" s="42"/>
      <c r="AD785" s="42"/>
      <c r="AE785" s="42"/>
      <c r="AF785" s="42"/>
      <c r="AG785" s="42"/>
      <c r="AH785" s="42"/>
      <c r="AI785" s="42"/>
    </row>
    <row r="786" spans="11:35" ht="14.4">
      <c r="K786" s="102">
        <v>45350</v>
      </c>
      <c r="L786" s="103">
        <v>20020.400390629999</v>
      </c>
      <c r="M786" s="100">
        <f t="shared" si="56"/>
        <v>-1.3425872856420606E-2</v>
      </c>
      <c r="O786" s="103">
        <v>1445.430758</v>
      </c>
      <c r="P786" s="44">
        <f t="shared" si="57"/>
        <v>-1.8606822762537001E-2</v>
      </c>
      <c r="Q786" s="42"/>
      <c r="R786" s="42"/>
      <c r="S786" s="103">
        <v>3466.741231</v>
      </c>
      <c r="T786" s="44">
        <f t="shared" si="58"/>
        <v>-6.0596360113145398E-3</v>
      </c>
      <c r="U786" s="42"/>
      <c r="V786" s="42"/>
      <c r="W786" s="103">
        <v>403.05638600999998</v>
      </c>
      <c r="X786" s="44">
        <f t="shared" si="59"/>
        <v>1.2751543614146543E-2</v>
      </c>
      <c r="Y786" s="42"/>
      <c r="Z786" s="42"/>
      <c r="AA786" s="103">
        <v>309.21469574000002</v>
      </c>
      <c r="AB786" s="44">
        <f t="shared" si="60"/>
        <v>-1.9020446359719334E-2</v>
      </c>
      <c r="AC786" s="42"/>
      <c r="AD786" s="42"/>
      <c r="AE786" s="42"/>
      <c r="AF786" s="42"/>
      <c r="AG786" s="42"/>
      <c r="AH786" s="42"/>
      <c r="AI786" s="42"/>
    </row>
    <row r="787" spans="11:35" ht="14.4">
      <c r="K787" s="102">
        <v>45351</v>
      </c>
      <c r="L787" s="103">
        <v>20090.05078125</v>
      </c>
      <c r="M787" s="100">
        <f t="shared" si="56"/>
        <v>3.4789709127196478E-3</v>
      </c>
      <c r="O787" s="103">
        <v>1430.1567620000001</v>
      </c>
      <c r="P787" s="44">
        <f t="shared" si="57"/>
        <v>-1.0567089371430027E-2</v>
      </c>
      <c r="Q787" s="42"/>
      <c r="R787" s="42"/>
      <c r="S787" s="103">
        <v>3437.6245859999999</v>
      </c>
      <c r="T787" s="44">
        <f t="shared" si="58"/>
        <v>-8.3988515611248538E-3</v>
      </c>
      <c r="U787" s="42"/>
      <c r="V787" s="42"/>
      <c r="W787" s="103">
        <v>404.05146414000001</v>
      </c>
      <c r="X787" s="44">
        <f t="shared" si="59"/>
        <v>2.4688310731177943E-3</v>
      </c>
      <c r="Y787" s="42"/>
      <c r="Z787" s="42"/>
      <c r="AA787" s="103">
        <v>314.81041735999997</v>
      </c>
      <c r="AB787" s="44">
        <f t="shared" si="60"/>
        <v>1.8096557819182957E-2</v>
      </c>
      <c r="AC787" s="42"/>
      <c r="AD787" s="42"/>
      <c r="AE787" s="42"/>
      <c r="AF787" s="42"/>
      <c r="AG787" s="42"/>
      <c r="AH787" s="42"/>
      <c r="AI787" s="42"/>
    </row>
    <row r="788" spans="11:35" ht="14.4">
      <c r="K788" s="102">
        <v>45352</v>
      </c>
      <c r="L788" s="103">
        <v>20349.80078125</v>
      </c>
      <c r="M788" s="100">
        <f t="shared" si="56"/>
        <v>1.2929285387492495E-2</v>
      </c>
      <c r="O788" s="103">
        <v>1452.5520739999999</v>
      </c>
      <c r="P788" s="44">
        <f t="shared" si="57"/>
        <v>1.5659340706595914E-2</v>
      </c>
      <c r="Q788" s="42"/>
      <c r="R788" s="42"/>
      <c r="S788" s="103">
        <v>3431.318366</v>
      </c>
      <c r="T788" s="44">
        <f t="shared" si="58"/>
        <v>-1.8344702402008917E-3</v>
      </c>
      <c r="U788" s="42"/>
      <c r="V788" s="42"/>
      <c r="W788" s="103">
        <v>407.78300711999998</v>
      </c>
      <c r="X788" s="44">
        <f t="shared" si="59"/>
        <v>9.2353160702989268E-3</v>
      </c>
      <c r="Y788" s="42"/>
      <c r="Z788" s="42"/>
      <c r="AA788" s="103">
        <v>318.70747168000003</v>
      </c>
      <c r="AB788" s="44">
        <f t="shared" si="60"/>
        <v>1.237905134360151E-2</v>
      </c>
      <c r="AC788" s="42"/>
      <c r="AD788" s="42"/>
      <c r="AE788" s="42"/>
      <c r="AF788" s="42"/>
      <c r="AG788" s="42"/>
      <c r="AH788" s="42"/>
      <c r="AI788" s="42"/>
    </row>
    <row r="789" spans="11:35" ht="14.4">
      <c r="K789" s="102">
        <v>45353</v>
      </c>
      <c r="L789" s="103">
        <v>20421.349609379999</v>
      </c>
      <c r="M789" s="100">
        <f t="shared" ref="M789:M804" si="61">L789/L788-1</f>
        <v>3.5159473500065985E-3</v>
      </c>
      <c r="O789" s="103">
        <v>1443.3189190000001</v>
      </c>
      <c r="P789" s="44">
        <f t="shared" si="57"/>
        <v>-6.3565053296670282E-3</v>
      </c>
      <c r="Q789" s="42"/>
      <c r="R789" s="42"/>
      <c r="S789" s="103">
        <v>3457.035617</v>
      </c>
      <c r="T789" s="44">
        <f t="shared" si="58"/>
        <v>7.4948600674380472E-3</v>
      </c>
      <c r="U789" s="42"/>
      <c r="V789" s="42"/>
      <c r="W789" s="103">
        <v>406.88743681</v>
      </c>
      <c r="X789" s="44">
        <f t="shared" si="59"/>
        <v>-2.1961933046819038E-3</v>
      </c>
      <c r="Y789" s="42"/>
      <c r="Z789" s="42"/>
      <c r="AA789" s="103">
        <v>317.85811804000002</v>
      </c>
      <c r="AB789" s="44">
        <f t="shared" si="60"/>
        <v>-2.6649944399571579E-3</v>
      </c>
      <c r="AC789" s="42"/>
      <c r="AD789" s="42"/>
      <c r="AE789" s="42"/>
      <c r="AF789" s="42"/>
      <c r="AG789" s="42"/>
      <c r="AH789" s="42"/>
      <c r="AI789" s="42"/>
    </row>
    <row r="790" spans="11:35" ht="14.4">
      <c r="K790" s="102">
        <v>45355</v>
      </c>
      <c r="L790" s="103">
        <v>20432.05078125</v>
      </c>
      <c r="M790" s="100">
        <f t="shared" si="61"/>
        <v>5.240188368884624E-4</v>
      </c>
      <c r="O790" s="103">
        <v>1429.8129750000001</v>
      </c>
      <c r="P790" s="44">
        <f t="shared" si="57"/>
        <v>-9.3575604270174084E-3</v>
      </c>
      <c r="Q790" s="42"/>
      <c r="R790" s="42"/>
      <c r="S790" s="103">
        <v>3431.2199310000001</v>
      </c>
      <c r="T790" s="44">
        <f t="shared" si="58"/>
        <v>-7.4675788334522819E-3</v>
      </c>
      <c r="U790" s="42"/>
      <c r="V790" s="42"/>
      <c r="W790" s="103">
        <v>415.49486261999999</v>
      </c>
      <c r="X790" s="44">
        <f t="shared" si="59"/>
        <v>2.1154316971500275E-2</v>
      </c>
      <c r="Y790" s="42"/>
      <c r="Z790" s="42"/>
      <c r="AA790" s="103">
        <v>317.70823209999998</v>
      </c>
      <c r="AB790" s="44">
        <f t="shared" si="60"/>
        <v>-4.7154982519959088E-4</v>
      </c>
      <c r="AC790" s="42"/>
      <c r="AD790" s="42"/>
      <c r="AE790" s="42"/>
      <c r="AF790" s="42"/>
      <c r="AG790" s="42"/>
      <c r="AH790" s="42"/>
      <c r="AI790" s="42"/>
    </row>
    <row r="791" spans="11:35" ht="14.4">
      <c r="K791" s="102">
        <v>45356</v>
      </c>
      <c r="L791" s="103">
        <v>20382</v>
      </c>
      <c r="M791" s="100">
        <f t="shared" si="61"/>
        <v>-2.4496210285426256E-3</v>
      </c>
      <c r="O791" s="103">
        <v>1416.208805</v>
      </c>
      <c r="P791" s="44">
        <f t="shared" si="57"/>
        <v>-9.514649984205148E-3</v>
      </c>
      <c r="Q791" s="42"/>
      <c r="R791" s="42"/>
      <c r="S791" s="103">
        <v>3433.3383939999999</v>
      </c>
      <c r="T791" s="44">
        <f t="shared" si="58"/>
        <v>6.1740810632970877E-4</v>
      </c>
      <c r="U791" s="42"/>
      <c r="V791" s="42"/>
      <c r="W791" s="103">
        <v>418.08206575000003</v>
      </c>
      <c r="X791" s="44">
        <f t="shared" si="59"/>
        <v>6.2267993247517861E-3</v>
      </c>
      <c r="Y791" s="42"/>
      <c r="Z791" s="42"/>
      <c r="AA791" s="103">
        <v>308.36534210000002</v>
      </c>
      <c r="AB791" s="44">
        <f t="shared" si="60"/>
        <v>-2.9407138550502698E-2</v>
      </c>
      <c r="AC791" s="42"/>
      <c r="AD791" s="42"/>
      <c r="AE791" s="42"/>
      <c r="AF791" s="42"/>
      <c r="AG791" s="42"/>
      <c r="AH791" s="42"/>
      <c r="AI791" s="42"/>
    </row>
    <row r="792" spans="11:35" ht="14.4">
      <c r="K792" s="102">
        <v>45357</v>
      </c>
      <c r="L792" s="103">
        <v>20379.55078125</v>
      </c>
      <c r="M792" s="100">
        <f t="shared" si="61"/>
        <v>-1.2016577126872097E-4</v>
      </c>
      <c r="O792" s="103">
        <v>1365.37734</v>
      </c>
      <c r="P792" s="44">
        <f t="shared" si="57"/>
        <v>-3.589263449043445E-2</v>
      </c>
      <c r="Q792" s="42"/>
      <c r="R792" s="42"/>
      <c r="S792" s="103">
        <v>3492.655252</v>
      </c>
      <c r="T792" s="44">
        <f t="shared" si="58"/>
        <v>1.7276729291718196E-2</v>
      </c>
      <c r="U792" s="42"/>
      <c r="V792" s="42"/>
      <c r="W792" s="103">
        <v>408.62882352999998</v>
      </c>
      <c r="X792" s="44">
        <f t="shared" si="59"/>
        <v>-2.2610972807555862E-2</v>
      </c>
      <c r="Y792" s="42"/>
      <c r="Z792" s="42"/>
      <c r="AA792" s="103">
        <v>301.02092125000001</v>
      </c>
      <c r="AB792" s="44">
        <f t="shared" si="60"/>
        <v>-2.3817270773634047E-2</v>
      </c>
      <c r="AC792" s="42"/>
      <c r="AD792" s="42"/>
      <c r="AE792" s="42"/>
      <c r="AF792" s="42"/>
      <c r="AG792" s="42"/>
      <c r="AH792" s="42"/>
      <c r="AI792" s="42"/>
    </row>
    <row r="793" spans="11:35" ht="14.4">
      <c r="K793" s="102">
        <v>45358</v>
      </c>
      <c r="L793" s="103">
        <v>20434.80078125</v>
      </c>
      <c r="M793" s="100">
        <f t="shared" si="61"/>
        <v>2.7110509251671022E-3</v>
      </c>
      <c r="O793" s="103">
        <v>1505.1024769999999</v>
      </c>
      <c r="P793" s="44">
        <f t="shared" si="57"/>
        <v>0.10233444843899342</v>
      </c>
      <c r="Q793" s="42"/>
      <c r="R793" s="42"/>
      <c r="S793" s="103">
        <v>3548.7700789999999</v>
      </c>
      <c r="T793" s="44">
        <f t="shared" si="58"/>
        <v>1.6066523304258729E-2</v>
      </c>
      <c r="U793" s="42"/>
      <c r="V793" s="42"/>
      <c r="W793" s="103">
        <v>419.92297023999998</v>
      </c>
      <c r="X793" s="44">
        <f t="shared" si="59"/>
        <v>2.763913375574889E-2</v>
      </c>
      <c r="Y793" s="42"/>
      <c r="Z793" s="42"/>
      <c r="AA793" s="103">
        <v>302.22001872999999</v>
      </c>
      <c r="AB793" s="44">
        <f t="shared" si="60"/>
        <v>3.9834356861998543E-3</v>
      </c>
      <c r="AC793" s="42"/>
      <c r="AD793" s="42"/>
      <c r="AE793" s="42"/>
      <c r="AF793" s="42"/>
      <c r="AG793" s="42"/>
      <c r="AH793" s="42"/>
      <c r="AI793" s="42"/>
    </row>
    <row r="794" spans="11:35" ht="14.4">
      <c r="K794" s="102">
        <v>45362</v>
      </c>
      <c r="L794" s="103">
        <v>20288.75</v>
      </c>
      <c r="M794" s="100">
        <f t="shared" si="61"/>
        <v>-7.1471595350226513E-3</v>
      </c>
      <c r="O794" s="103">
        <v>1420.481595</v>
      </c>
      <c r="P794" s="44">
        <f t="shared" si="57"/>
        <v>-5.6222671408174163E-2</v>
      </c>
      <c r="Q794" s="42"/>
      <c r="R794" s="42"/>
      <c r="S794" s="103">
        <v>3551.873775</v>
      </c>
      <c r="T794" s="44">
        <f t="shared" si="58"/>
        <v>8.7458356864722475E-4</v>
      </c>
      <c r="U794" s="42"/>
      <c r="V794" s="42"/>
      <c r="W794" s="103">
        <v>407.83278093000001</v>
      </c>
      <c r="X794" s="44">
        <f t="shared" si="59"/>
        <v>-2.8791445495563228E-2</v>
      </c>
      <c r="Y794" s="42"/>
      <c r="Z794" s="42"/>
      <c r="AA794" s="103">
        <v>294.57581600999998</v>
      </c>
      <c r="AB794" s="44">
        <f t="shared" si="60"/>
        <v>-2.5293502237617393E-2</v>
      </c>
      <c r="AC794" s="42"/>
      <c r="AD794" s="42"/>
      <c r="AE794" s="42"/>
      <c r="AF794" s="42"/>
      <c r="AG794" s="42"/>
      <c r="AH794" s="42"/>
      <c r="AI794" s="42"/>
    </row>
    <row r="795" spans="11:35" ht="14.4">
      <c r="K795" s="102">
        <v>45363</v>
      </c>
      <c r="L795" s="103">
        <v>20171.400390629999</v>
      </c>
      <c r="M795" s="100">
        <f t="shared" si="61"/>
        <v>-5.783974338981035E-3</v>
      </c>
      <c r="O795" s="103">
        <v>1393.0768049999999</v>
      </c>
      <c r="P795" s="44">
        <f t="shared" si="57"/>
        <v>-1.9292604773242461E-2</v>
      </c>
      <c r="Q795" s="42"/>
      <c r="R795" s="42"/>
      <c r="S795" s="103">
        <v>3525.269824</v>
      </c>
      <c r="T795" s="44">
        <f t="shared" si="58"/>
        <v>-7.490117241004679E-3</v>
      </c>
      <c r="U795" s="42"/>
      <c r="V795" s="42"/>
      <c r="W795" s="103">
        <v>412.01208917000002</v>
      </c>
      <c r="X795" s="44">
        <f t="shared" si="59"/>
        <v>1.024760253570034E-2</v>
      </c>
      <c r="Y795" s="42"/>
      <c r="Z795" s="42"/>
      <c r="AA795" s="103">
        <v>290.82866761999998</v>
      </c>
      <c r="AB795" s="44">
        <f t="shared" si="60"/>
        <v>-1.2720488873644631E-2</v>
      </c>
      <c r="AC795" s="42"/>
      <c r="AD795" s="42"/>
      <c r="AE795" s="42"/>
      <c r="AF795" s="42"/>
      <c r="AG795" s="42"/>
      <c r="AH795" s="42"/>
      <c r="AI795" s="42"/>
    </row>
    <row r="796" spans="11:35" ht="14.4">
      <c r="K796" s="102">
        <v>45364</v>
      </c>
      <c r="L796" s="103">
        <v>19646.30078125</v>
      </c>
      <c r="M796" s="100">
        <f t="shared" si="61"/>
        <v>-2.603188669161105E-2</v>
      </c>
      <c r="O796" s="103">
        <v>1348.728194</v>
      </c>
      <c r="P796" s="44">
        <f t="shared" si="57"/>
        <v>-3.183500783361326E-2</v>
      </c>
      <c r="Q796" s="42"/>
      <c r="R796" s="42"/>
      <c r="S796" s="103">
        <v>3428.7566019999999</v>
      </c>
      <c r="T796" s="44">
        <f t="shared" si="58"/>
        <v>-2.7377541810541417E-2</v>
      </c>
      <c r="U796" s="42"/>
      <c r="V796" s="42"/>
      <c r="W796" s="103">
        <v>398.62830824000002</v>
      </c>
      <c r="X796" s="44">
        <f t="shared" si="59"/>
        <v>-3.2483952004810579E-2</v>
      </c>
      <c r="Y796" s="42"/>
      <c r="Z796" s="42"/>
      <c r="AA796" s="103">
        <v>283.13454288999998</v>
      </c>
      <c r="AB796" s="44">
        <f t="shared" si="60"/>
        <v>-2.6455867617745432E-2</v>
      </c>
      <c r="AC796" s="42"/>
      <c r="AD796" s="42"/>
      <c r="AE796" s="42"/>
      <c r="AF796" s="42"/>
      <c r="AG796" s="42"/>
      <c r="AH796" s="42"/>
      <c r="AI796" s="42"/>
    </row>
    <row r="797" spans="11:35" ht="14.4">
      <c r="K797" s="102">
        <v>45365</v>
      </c>
      <c r="L797" s="103">
        <v>19916.349609379999</v>
      </c>
      <c r="M797" s="100">
        <f t="shared" si="61"/>
        <v>1.3745530577834231E-2</v>
      </c>
      <c r="O797" s="103">
        <v>1371.1726180000001</v>
      </c>
      <c r="P797" s="44">
        <f t="shared" si="57"/>
        <v>1.6641176554213821E-2</v>
      </c>
      <c r="Q797" s="42"/>
      <c r="R797" s="42"/>
      <c r="S797" s="103">
        <v>3466.297634</v>
      </c>
      <c r="T797" s="44">
        <f t="shared" si="58"/>
        <v>1.0948876329717416E-2</v>
      </c>
      <c r="U797" s="42"/>
      <c r="V797" s="42"/>
      <c r="W797" s="103">
        <v>398.62830824000002</v>
      </c>
      <c r="X797" s="44">
        <f t="shared" si="59"/>
        <v>0</v>
      </c>
      <c r="Y797" s="42"/>
      <c r="Z797" s="42"/>
      <c r="AA797" s="103">
        <v>290.42897178999999</v>
      </c>
      <c r="AB797" s="44">
        <f t="shared" si="60"/>
        <v>2.5763118924114981E-2</v>
      </c>
      <c r="AC797" s="42"/>
      <c r="AD797" s="42"/>
      <c r="AE797" s="42"/>
      <c r="AF797" s="42"/>
      <c r="AG797" s="42"/>
      <c r="AH797" s="42"/>
      <c r="AI797" s="42"/>
    </row>
    <row r="798" spans="11:35" ht="14.4">
      <c r="K798" s="102">
        <v>45366</v>
      </c>
      <c r="L798" s="103">
        <v>19825.19921875</v>
      </c>
      <c r="M798" s="100">
        <f t="shared" si="61"/>
        <v>-4.5766615076424655E-3</v>
      </c>
      <c r="O798" s="103">
        <v>1376.9678960000001</v>
      </c>
      <c r="P798" s="44">
        <f t="shared" si="57"/>
        <v>4.2265123471127986E-3</v>
      </c>
      <c r="Q798" s="42"/>
      <c r="R798" s="42"/>
      <c r="S798" s="103">
        <v>3434.2743599999999</v>
      </c>
      <c r="T798" s="44">
        <f t="shared" si="58"/>
        <v>-9.238466335346418E-3</v>
      </c>
      <c r="U798" s="42"/>
      <c r="V798" s="42"/>
      <c r="W798" s="103">
        <v>398.92681177999998</v>
      </c>
      <c r="X798" s="44">
        <f t="shared" si="59"/>
        <v>7.4882674870213606E-4</v>
      </c>
      <c r="Y798" s="42"/>
      <c r="Z798" s="42"/>
      <c r="AA798" s="103">
        <v>288.13074075999998</v>
      </c>
      <c r="AB798" s="44">
        <f t="shared" si="60"/>
        <v>-7.9132292341060895E-3</v>
      </c>
      <c r="AC798" s="42"/>
      <c r="AD798" s="42"/>
      <c r="AE798" s="42"/>
      <c r="AF798" s="42"/>
      <c r="AG798" s="42"/>
      <c r="AH798" s="42"/>
      <c r="AI798" s="42"/>
    </row>
    <row r="799" spans="11:35" ht="14.4">
      <c r="K799" s="102">
        <v>45369</v>
      </c>
      <c r="L799" s="103">
        <v>19843.099609379999</v>
      </c>
      <c r="M799" s="100">
        <f t="shared" si="61"/>
        <v>9.0291100898842735E-4</v>
      </c>
      <c r="O799" s="103">
        <v>1443.9573820000001</v>
      </c>
      <c r="P799" s="44">
        <f t="shared" si="57"/>
        <v>4.8649998445570164E-2</v>
      </c>
      <c r="Q799" s="42"/>
      <c r="R799" s="42"/>
      <c r="S799" s="103">
        <v>3455.1635849999998</v>
      </c>
      <c r="T799" s="44">
        <f t="shared" si="58"/>
        <v>6.0825731465437016E-3</v>
      </c>
      <c r="U799" s="42"/>
      <c r="V799" s="42"/>
      <c r="W799" s="103">
        <v>395.54355608999998</v>
      </c>
      <c r="X799" s="44">
        <f t="shared" si="59"/>
        <v>-8.4808932117247382E-3</v>
      </c>
      <c r="Y799" s="42"/>
      <c r="Z799" s="42"/>
      <c r="AA799" s="103">
        <v>298.17307848000002</v>
      </c>
      <c r="AB799" s="44">
        <f t="shared" si="60"/>
        <v>3.4853406108322327E-2</v>
      </c>
      <c r="AC799" s="42"/>
      <c r="AD799" s="42"/>
      <c r="AE799" s="42"/>
      <c r="AF799" s="42"/>
      <c r="AG799" s="42"/>
      <c r="AH799" s="42"/>
      <c r="AI799" s="42"/>
    </row>
    <row r="800" spans="11:35" ht="14.4">
      <c r="K800" s="102">
        <v>45370</v>
      </c>
      <c r="L800" s="103">
        <v>19610.55078125</v>
      </c>
      <c r="M800" s="100">
        <f t="shared" si="61"/>
        <v>-1.1719380172847127E-2</v>
      </c>
      <c r="O800" s="103">
        <v>1435.16624</v>
      </c>
      <c r="P800" s="44">
        <f t="shared" si="57"/>
        <v>-6.0882281635096236E-3</v>
      </c>
      <c r="Q800" s="42"/>
      <c r="R800" s="42"/>
      <c r="S800" s="103">
        <v>3396.5854300000001</v>
      </c>
      <c r="T800" s="44">
        <f t="shared" si="58"/>
        <v>-1.6953800756151383E-2</v>
      </c>
      <c r="U800" s="42"/>
      <c r="V800" s="42"/>
      <c r="W800" s="103">
        <v>385.34400527999998</v>
      </c>
      <c r="X800" s="44">
        <f t="shared" si="59"/>
        <v>-2.5786163503266013E-2</v>
      </c>
      <c r="Y800" s="42"/>
      <c r="Z800" s="42"/>
      <c r="AA800" s="103">
        <v>290.32904782999998</v>
      </c>
      <c r="AB800" s="44">
        <f t="shared" si="60"/>
        <v>-2.6306971407300206E-2</v>
      </c>
      <c r="AC800" s="42"/>
      <c r="AD800" s="42"/>
      <c r="AE800" s="42"/>
      <c r="AF800" s="42"/>
      <c r="AG800" s="42"/>
      <c r="AH800" s="42"/>
      <c r="AI800" s="42"/>
    </row>
    <row r="801" spans="11:35" ht="14.4">
      <c r="K801" s="102">
        <v>45371</v>
      </c>
      <c r="L801" s="103">
        <v>19632.05078125</v>
      </c>
      <c r="M801" s="100">
        <f t="shared" si="61"/>
        <v>1.0963486053923166E-3</v>
      </c>
      <c r="O801" s="103">
        <v>1430.549663</v>
      </c>
      <c r="P801" s="44">
        <f t="shared" si="57"/>
        <v>-3.2167541789445142E-3</v>
      </c>
      <c r="Q801" s="42"/>
      <c r="R801" s="42"/>
      <c r="S801" s="103">
        <v>3378.012029</v>
      </c>
      <c r="T801" s="44">
        <f t="shared" si="58"/>
        <v>-5.4682566897780172E-3</v>
      </c>
      <c r="U801" s="42"/>
      <c r="V801" s="42"/>
      <c r="W801" s="103">
        <v>377.18435467</v>
      </c>
      <c r="X801" s="44">
        <f t="shared" si="59"/>
        <v>-2.1174977418089047E-2</v>
      </c>
      <c r="Y801" s="42"/>
      <c r="Z801" s="42"/>
      <c r="AA801" s="103">
        <v>289.22990428999998</v>
      </c>
      <c r="AB801" s="44">
        <f t="shared" si="60"/>
        <v>-3.7858545268387722E-3</v>
      </c>
      <c r="AC801" s="42"/>
      <c r="AD801" s="42"/>
      <c r="AE801" s="42"/>
      <c r="AF801" s="42"/>
      <c r="AG801" s="42"/>
      <c r="AH801" s="42"/>
      <c r="AI801" s="42"/>
    </row>
    <row r="802" spans="11:35" ht="14.4">
      <c r="K802" s="102">
        <v>45372</v>
      </c>
      <c r="L802" s="103">
        <v>19897.400390629999</v>
      </c>
      <c r="M802" s="100">
        <f t="shared" si="61"/>
        <v>1.3516143185276608E-2</v>
      </c>
      <c r="O802" s="103">
        <v>1440.568618</v>
      </c>
      <c r="P802" s="44">
        <f t="shared" si="57"/>
        <v>7.0035702074049411E-3</v>
      </c>
      <c r="Q802" s="42"/>
      <c r="R802" s="42"/>
      <c r="S802" s="103">
        <v>3414.4692949999999</v>
      </c>
      <c r="T802" s="44">
        <f t="shared" si="58"/>
        <v>1.0792521070682071E-2</v>
      </c>
      <c r="U802" s="42"/>
      <c r="V802" s="42"/>
      <c r="W802" s="103">
        <v>382.01048359999999</v>
      </c>
      <c r="X802" s="44">
        <f t="shared" si="59"/>
        <v>1.2795146114218836E-2</v>
      </c>
      <c r="Y802" s="42"/>
      <c r="Z802" s="42"/>
      <c r="AA802" s="103">
        <v>292.97705267999999</v>
      </c>
      <c r="AB802" s="44">
        <f t="shared" si="60"/>
        <v>1.2955604985585678E-2</v>
      </c>
      <c r="AC802" s="42"/>
      <c r="AD802" s="42"/>
      <c r="AE802" s="42"/>
      <c r="AF802" s="42"/>
      <c r="AG802" s="42"/>
      <c r="AH802" s="42"/>
      <c r="AI802" s="42"/>
    </row>
    <row r="803" spans="11:35" ht="14.4">
      <c r="K803" s="102">
        <v>45373</v>
      </c>
      <c r="L803" s="103">
        <v>19994.599609379999</v>
      </c>
      <c r="M803" s="100">
        <f t="shared" si="61"/>
        <v>4.8850209998172467E-3</v>
      </c>
      <c r="O803" s="103">
        <v>1466.5982570000001</v>
      </c>
      <c r="P803" s="44">
        <f t="shared" si="57"/>
        <v>1.8069003221893087E-2</v>
      </c>
      <c r="Q803" s="42"/>
      <c r="R803" s="42"/>
      <c r="S803" s="103">
        <v>3381.115824</v>
      </c>
      <c r="T803" s="44">
        <f t="shared" si="58"/>
        <v>-9.7682738131050773E-3</v>
      </c>
      <c r="U803" s="42"/>
      <c r="V803" s="42"/>
      <c r="W803" s="103">
        <v>395.84206957999999</v>
      </c>
      <c r="X803" s="44">
        <f t="shared" si="59"/>
        <v>3.6207346588118527E-2</v>
      </c>
      <c r="Y803" s="42"/>
      <c r="Z803" s="42"/>
      <c r="AA803" s="103">
        <v>297.22382087</v>
      </c>
      <c r="AB803" s="44">
        <f t="shared" si="60"/>
        <v>1.4495224629891057E-2</v>
      </c>
      <c r="AC803" s="42"/>
      <c r="AD803" s="42"/>
      <c r="AE803" s="42"/>
      <c r="AF803" s="42"/>
      <c r="AG803" s="42"/>
      <c r="AH803" s="42"/>
      <c r="AI803" s="42"/>
    </row>
    <row r="804" spans="11:35" ht="14.4">
      <c r="K804" s="102">
        <v>45377</v>
      </c>
      <c r="L804" s="103">
        <v>20005.25</v>
      </c>
      <c r="M804" s="100">
        <f t="shared" si="61"/>
        <v>5.3266336051094321E-4</v>
      </c>
      <c r="O804" s="103">
        <v>1470.7237090000001</v>
      </c>
      <c r="P804" s="44">
        <f t="shared" si="57"/>
        <v>2.8129393856219931E-3</v>
      </c>
      <c r="Q804" s="42"/>
      <c r="R804" s="42"/>
      <c r="S804" s="103">
        <v>3341.2591640000001</v>
      </c>
      <c r="T804" s="44">
        <f t="shared" si="58"/>
        <v>-1.1788019717362985E-2</v>
      </c>
      <c r="U804" s="42"/>
      <c r="V804" s="42"/>
      <c r="W804" s="103">
        <v>395.69280786000002</v>
      </c>
      <c r="X804" s="44">
        <f t="shared" si="59"/>
        <v>-3.7707391778329935E-4</v>
      </c>
      <c r="Y804" s="42"/>
      <c r="Z804" s="42"/>
      <c r="AA804" s="103">
        <v>291.12845947</v>
      </c>
      <c r="AB804" s="44">
        <f t="shared" si="60"/>
        <v>-2.0507647678299601E-2</v>
      </c>
      <c r="AC804" s="42"/>
      <c r="AD804" s="42"/>
      <c r="AE804" s="42"/>
      <c r="AF804" s="42"/>
      <c r="AG804" s="42"/>
      <c r="AH804" s="42"/>
      <c r="AI804" s="42"/>
    </row>
    <row r="805" spans="11:35" ht="14.4">
      <c r="K805" s="102">
        <v>45378</v>
      </c>
      <c r="L805" s="103">
        <v>20087.80078125</v>
      </c>
      <c r="M805" s="100">
        <f t="shared" ref="M805:M820" si="62">L805/L804-1</f>
        <v>4.1264558678346663E-3</v>
      </c>
      <c r="O805" s="103">
        <v>1471.656847</v>
      </c>
      <c r="P805" s="44">
        <f t="shared" si="57"/>
        <v>6.3447539078187454E-4</v>
      </c>
      <c r="Q805" s="42"/>
      <c r="R805" s="42"/>
      <c r="S805" s="103">
        <v>3318.4488379999998</v>
      </c>
      <c r="T805" s="44">
        <f t="shared" si="58"/>
        <v>-6.8268652266688656E-3</v>
      </c>
      <c r="U805" s="42"/>
      <c r="V805" s="42"/>
      <c r="W805" s="103">
        <v>390.26965195999998</v>
      </c>
      <c r="X805" s="44">
        <f t="shared" si="59"/>
        <v>-1.3705469981447838E-2</v>
      </c>
      <c r="Y805" s="42"/>
      <c r="Z805" s="42"/>
      <c r="AA805" s="103">
        <v>285.08304006999998</v>
      </c>
      <c r="AB805" s="44">
        <f t="shared" si="60"/>
        <v>-2.0765470373476091E-2</v>
      </c>
      <c r="AC805" s="42"/>
      <c r="AD805" s="42"/>
      <c r="AE805" s="42"/>
      <c r="AF805" s="42"/>
      <c r="AG805" s="42"/>
      <c r="AH805" s="42"/>
      <c r="AI805" s="42"/>
    </row>
    <row r="806" spans="11:35" ht="14.4">
      <c r="K806" s="102">
        <v>45379</v>
      </c>
      <c r="L806" s="103">
        <v>20255.150390629999</v>
      </c>
      <c r="M806" s="100">
        <f t="shared" si="62"/>
        <v>8.330907459825232E-3</v>
      </c>
      <c r="O806" s="103">
        <v>1493.8065959999999</v>
      </c>
      <c r="P806" s="44">
        <f t="shared" si="57"/>
        <v>1.5050892499262059E-2</v>
      </c>
      <c r="Q806" s="42"/>
      <c r="R806" s="42"/>
      <c r="S806" s="103">
        <v>3394.7626650000002</v>
      </c>
      <c r="T806" s="44">
        <f t="shared" si="58"/>
        <v>2.2996836993875114E-2</v>
      </c>
      <c r="U806" s="42"/>
      <c r="V806" s="42"/>
      <c r="W806" s="103">
        <v>390.41891368</v>
      </c>
      <c r="X806" s="44">
        <f t="shared" si="59"/>
        <v>3.8245792172264537E-4</v>
      </c>
      <c r="Y806" s="42"/>
      <c r="Z806" s="42"/>
      <c r="AA806" s="103">
        <v>282.28517926000001</v>
      </c>
      <c r="AB806" s="44">
        <f t="shared" si="60"/>
        <v>-9.8141959245031662E-3</v>
      </c>
      <c r="AC806" s="42"/>
      <c r="AD806" s="42"/>
      <c r="AE806" s="42"/>
      <c r="AF806" s="42"/>
      <c r="AG806" s="42"/>
      <c r="AH806" s="42"/>
      <c r="AI806" s="42"/>
    </row>
    <row r="807" spans="11:35" ht="14.4">
      <c r="K807" s="102">
        <v>45383</v>
      </c>
      <c r="L807" s="103">
        <v>20492.55078125</v>
      </c>
      <c r="M807" s="100">
        <f t="shared" si="62"/>
        <v>1.1720495086021243E-2</v>
      </c>
      <c r="O807" s="103">
        <v>1461.7361169999999</v>
      </c>
      <c r="P807" s="44">
        <f t="shared" si="57"/>
        <v>-2.1468963308821754E-2</v>
      </c>
      <c r="Q807" s="42"/>
      <c r="R807" s="42"/>
      <c r="S807" s="103">
        <v>3515.6135749999999</v>
      </c>
      <c r="T807" s="44">
        <f t="shared" si="58"/>
        <v>3.5599222074041315E-2</v>
      </c>
      <c r="U807" s="42"/>
      <c r="V807" s="42"/>
      <c r="W807" s="103">
        <v>403.25541158999999</v>
      </c>
      <c r="X807" s="44">
        <f t="shared" si="59"/>
        <v>3.2878780869005642E-2</v>
      </c>
      <c r="Y807" s="42"/>
      <c r="Z807" s="42"/>
      <c r="AA807" s="103">
        <v>291.02852552000002</v>
      </c>
      <c r="AB807" s="44">
        <f t="shared" si="60"/>
        <v>3.0973451326493207E-2</v>
      </c>
      <c r="AC807" s="42"/>
      <c r="AD807" s="42"/>
      <c r="AE807" s="42"/>
      <c r="AF807" s="42"/>
      <c r="AG807" s="42"/>
      <c r="AH807" s="42"/>
      <c r="AI807" s="42"/>
    </row>
    <row r="808" spans="11:35" ht="14.4">
      <c r="K808" s="102">
        <v>45384</v>
      </c>
      <c r="L808" s="103">
        <v>20569.75</v>
      </c>
      <c r="M808" s="100">
        <f t="shared" si="62"/>
        <v>3.7671844551745437E-3</v>
      </c>
      <c r="O808" s="103">
        <v>1462.129017</v>
      </c>
      <c r="P808" s="44">
        <f t="shared" si="57"/>
        <v>2.6878996518631126E-4</v>
      </c>
      <c r="Q808" s="42"/>
      <c r="R808" s="42"/>
      <c r="S808" s="103">
        <v>3569.363409</v>
      </c>
      <c r="T808" s="44">
        <f t="shared" si="58"/>
        <v>1.528889135661049E-2</v>
      </c>
      <c r="U808" s="42"/>
      <c r="V808" s="42"/>
      <c r="W808" s="103">
        <v>413.20619288</v>
      </c>
      <c r="X808" s="44">
        <f t="shared" si="59"/>
        <v>2.4676125859700138E-2</v>
      </c>
      <c r="Y808" s="42"/>
      <c r="Z808" s="42"/>
      <c r="AA808" s="103">
        <v>294.32600611999999</v>
      </c>
      <c r="AB808" s="44">
        <f t="shared" si="60"/>
        <v>1.1330437777905544E-2</v>
      </c>
      <c r="AC808" s="42"/>
      <c r="AD808" s="42"/>
      <c r="AE808" s="42"/>
      <c r="AF808" s="42"/>
      <c r="AG808" s="42"/>
      <c r="AH808" s="42"/>
      <c r="AI808" s="42"/>
    </row>
    <row r="809" spans="11:35" ht="14.4">
      <c r="K809" s="102">
        <v>45385</v>
      </c>
      <c r="L809" s="103">
        <v>20605.69921875</v>
      </c>
      <c r="M809" s="100">
        <f t="shared" si="62"/>
        <v>1.7476740723636475E-3</v>
      </c>
      <c r="O809" s="103">
        <v>1482.1669280000001</v>
      </c>
      <c r="P809" s="44">
        <f t="shared" si="57"/>
        <v>1.3704612087594104E-2</v>
      </c>
      <c r="Q809" s="42"/>
      <c r="R809" s="42"/>
      <c r="S809" s="103">
        <v>3630.8479969999999</v>
      </c>
      <c r="T809" s="44">
        <f t="shared" si="58"/>
        <v>1.7225645291529812E-2</v>
      </c>
      <c r="U809" s="42"/>
      <c r="V809" s="42"/>
      <c r="W809" s="103">
        <v>437.68512478999997</v>
      </c>
      <c r="X809" s="44">
        <f t="shared" si="59"/>
        <v>5.9241444905228979E-2</v>
      </c>
      <c r="Y809" s="42"/>
      <c r="Z809" s="42"/>
      <c r="AA809" s="103">
        <v>304.81802162999998</v>
      </c>
      <c r="AB809" s="44">
        <f t="shared" si="60"/>
        <v>3.5647599232948135E-2</v>
      </c>
      <c r="AC809" s="42"/>
      <c r="AD809" s="42"/>
      <c r="AE809" s="42"/>
      <c r="AF809" s="42"/>
      <c r="AG809" s="42"/>
      <c r="AH809" s="42"/>
      <c r="AI809" s="42"/>
    </row>
    <row r="810" spans="11:35" ht="14.4">
      <c r="K810" s="102">
        <v>45386</v>
      </c>
      <c r="L810" s="103">
        <v>20664.650390629999</v>
      </c>
      <c r="M810" s="100">
        <f t="shared" si="62"/>
        <v>2.860915868671654E-3</v>
      </c>
      <c r="O810" s="103">
        <v>1486.7835050000001</v>
      </c>
      <c r="P810" s="44">
        <f t="shared" si="57"/>
        <v>3.1147483544444743E-3</v>
      </c>
      <c r="Q810" s="42"/>
      <c r="R810" s="42"/>
      <c r="S810" s="103">
        <v>3679.424939</v>
      </c>
      <c r="T810" s="44">
        <f t="shared" si="58"/>
        <v>1.3378952255819199E-2</v>
      </c>
      <c r="U810" s="42"/>
      <c r="V810" s="42"/>
      <c r="W810" s="103">
        <v>435.24716346999998</v>
      </c>
      <c r="X810" s="44">
        <f t="shared" si="59"/>
        <v>-5.5701260607605718E-3</v>
      </c>
      <c r="Y810" s="42"/>
      <c r="Z810" s="42"/>
      <c r="AA810" s="103">
        <v>303.96868798000003</v>
      </c>
      <c r="AB810" s="44">
        <f t="shared" si="60"/>
        <v>-2.7863629763692499E-3</v>
      </c>
      <c r="AC810" s="42"/>
      <c r="AD810" s="42"/>
      <c r="AE810" s="42"/>
      <c r="AF810" s="42"/>
      <c r="AG810" s="42"/>
      <c r="AH810" s="42"/>
      <c r="AI810" s="42"/>
    </row>
    <row r="811" spans="11:35" ht="14.4">
      <c r="K811" s="102">
        <v>45387</v>
      </c>
      <c r="L811" s="103">
        <v>20715.099609379999</v>
      </c>
      <c r="M811" s="100">
        <f t="shared" si="62"/>
        <v>2.4413294101930383E-3</v>
      </c>
      <c r="O811" s="103">
        <v>1509.080592</v>
      </c>
      <c r="P811" s="44">
        <f t="shared" si="57"/>
        <v>1.4996861967472519E-2</v>
      </c>
      <c r="Q811" s="42"/>
      <c r="R811" s="42"/>
      <c r="S811" s="103">
        <v>3693.170216</v>
      </c>
      <c r="T811" s="44">
        <f t="shared" si="58"/>
        <v>3.7357133867053083E-3</v>
      </c>
      <c r="U811" s="42"/>
      <c r="V811" s="42"/>
      <c r="W811" s="103">
        <v>437.13781191999999</v>
      </c>
      <c r="X811" s="44">
        <f t="shared" si="59"/>
        <v>4.3438501354651216E-3</v>
      </c>
      <c r="Y811" s="42"/>
      <c r="Z811" s="42"/>
      <c r="AA811" s="103">
        <v>307.46602648999999</v>
      </c>
      <c r="AB811" s="44">
        <f t="shared" si="60"/>
        <v>1.1505588069748995E-2</v>
      </c>
      <c r="AC811" s="42"/>
      <c r="AD811" s="42"/>
      <c r="AE811" s="42"/>
      <c r="AF811" s="42"/>
      <c r="AG811" s="42"/>
      <c r="AH811" s="42"/>
      <c r="AI811" s="42"/>
    </row>
    <row r="812" spans="11:35" ht="14.4">
      <c r="K812" s="102">
        <v>45390</v>
      </c>
      <c r="L812" s="103">
        <v>20819.099609379999</v>
      </c>
      <c r="M812" s="100">
        <f t="shared" si="62"/>
        <v>5.0204923925591949E-3</v>
      </c>
      <c r="O812" s="103">
        <v>1498.4722859999999</v>
      </c>
      <c r="P812" s="44">
        <f t="shared" si="57"/>
        <v>-7.0296484205265575E-3</v>
      </c>
      <c r="Q812" s="42"/>
      <c r="R812" s="42"/>
      <c r="S812" s="103">
        <v>3740.3184270000002</v>
      </c>
      <c r="T812" s="44">
        <f t="shared" si="58"/>
        <v>1.2766324930201911E-2</v>
      </c>
      <c r="U812" s="42"/>
      <c r="V812" s="42"/>
      <c r="W812" s="103">
        <v>460.17389049000002</v>
      </c>
      <c r="X812" s="44">
        <f t="shared" si="59"/>
        <v>5.2697519962459527E-2</v>
      </c>
      <c r="Y812" s="42"/>
      <c r="Z812" s="42"/>
      <c r="AA812" s="103">
        <v>309.01483782999998</v>
      </c>
      <c r="AB812" s="44">
        <f t="shared" si="60"/>
        <v>5.037341385911942E-3</v>
      </c>
      <c r="AC812" s="42"/>
      <c r="AD812" s="42"/>
      <c r="AE812" s="42"/>
      <c r="AF812" s="42"/>
      <c r="AG812" s="42"/>
      <c r="AH812" s="42"/>
      <c r="AI812" s="42"/>
    </row>
    <row r="813" spans="11:35" ht="14.4">
      <c r="K813" s="102">
        <v>45391</v>
      </c>
      <c r="L813" s="103">
        <v>20790.69921875</v>
      </c>
      <c r="M813" s="100">
        <f t="shared" si="62"/>
        <v>-1.3641507636191763E-3</v>
      </c>
      <c r="O813" s="103">
        <v>1500.28945</v>
      </c>
      <c r="P813" s="44">
        <f t="shared" si="57"/>
        <v>1.2126777498506769E-3</v>
      </c>
      <c r="Q813" s="42"/>
      <c r="R813" s="42"/>
      <c r="S813" s="103">
        <v>3749.1371439999998</v>
      </c>
      <c r="T813" s="44">
        <f t="shared" si="58"/>
        <v>2.357744981373866E-3</v>
      </c>
      <c r="U813" s="42"/>
      <c r="V813" s="42"/>
      <c r="W813" s="103">
        <v>451.81521430999999</v>
      </c>
      <c r="X813" s="44">
        <f t="shared" si="59"/>
        <v>-1.8164168703921013E-2</v>
      </c>
      <c r="Y813" s="42"/>
      <c r="Z813" s="42"/>
      <c r="AA813" s="103">
        <v>310.66357312999997</v>
      </c>
      <c r="AB813" s="44">
        <f t="shared" si="60"/>
        <v>5.3354567423944399E-3</v>
      </c>
      <c r="AC813" s="42"/>
      <c r="AD813" s="42"/>
      <c r="AE813" s="42"/>
      <c r="AF813" s="42"/>
      <c r="AG813" s="42"/>
      <c r="AH813" s="42"/>
      <c r="AI813" s="42"/>
    </row>
    <row r="814" spans="11:35" ht="14.4">
      <c r="K814" s="102">
        <v>45392</v>
      </c>
      <c r="L814" s="103">
        <v>20915.19921875</v>
      </c>
      <c r="M814" s="100">
        <f t="shared" si="62"/>
        <v>5.9882545887499639E-3</v>
      </c>
      <c r="O814" s="103">
        <v>1483.6403029999999</v>
      </c>
      <c r="P814" s="44">
        <f t="shared" si="57"/>
        <v>-1.1097289926287335E-2</v>
      </c>
      <c r="Q814" s="42"/>
      <c r="R814" s="42"/>
      <c r="S814" s="103">
        <v>3684.253162</v>
      </c>
      <c r="T814" s="44">
        <f t="shared" si="58"/>
        <v>-1.7306377309733278E-2</v>
      </c>
      <c r="U814" s="42"/>
      <c r="V814" s="42"/>
      <c r="W814" s="103">
        <v>457.23840006</v>
      </c>
      <c r="X814" s="44">
        <f t="shared" si="59"/>
        <v>1.2003105646369416E-2</v>
      </c>
      <c r="Y814" s="42"/>
      <c r="Z814" s="42"/>
      <c r="AA814" s="103">
        <v>310.46374520000001</v>
      </c>
      <c r="AB814" s="44">
        <f t="shared" si="60"/>
        <v>-6.432293557517843E-4</v>
      </c>
      <c r="AC814" s="42"/>
      <c r="AD814" s="42"/>
      <c r="AE814" s="42"/>
      <c r="AF814" s="42"/>
      <c r="AG814" s="42"/>
      <c r="AH814" s="42"/>
      <c r="AI814" s="42"/>
    </row>
    <row r="815" spans="11:35" ht="14.4">
      <c r="K815" s="102">
        <v>45394</v>
      </c>
      <c r="L815" s="103">
        <v>20745.5</v>
      </c>
      <c r="M815" s="100">
        <f t="shared" si="62"/>
        <v>-8.1136792901245203E-3</v>
      </c>
      <c r="O815" s="103">
        <v>1532.310817</v>
      </c>
      <c r="P815" s="44">
        <f t="shared" si="57"/>
        <v>3.2804793656242559E-2</v>
      </c>
      <c r="Q815" s="42"/>
      <c r="R815" s="42"/>
      <c r="S815" s="103">
        <v>3724.2575230000002</v>
      </c>
      <c r="T815" s="44">
        <f t="shared" si="58"/>
        <v>1.0858200900147663E-2</v>
      </c>
      <c r="U815" s="42"/>
      <c r="V815" s="42"/>
      <c r="W815" s="103">
        <v>439.72501505000002</v>
      </c>
      <c r="X815" s="44">
        <f t="shared" si="59"/>
        <v>-3.8302524476732103E-2</v>
      </c>
      <c r="Y815" s="42"/>
      <c r="Z815" s="42"/>
      <c r="AA815" s="103">
        <v>309.81421949999998</v>
      </c>
      <c r="AB815" s="44">
        <f t="shared" si="60"/>
        <v>-2.0921144901527855E-3</v>
      </c>
      <c r="AC815" s="42"/>
      <c r="AD815" s="42"/>
      <c r="AE815" s="42"/>
      <c r="AF815" s="42"/>
      <c r="AG815" s="42"/>
      <c r="AH815" s="42"/>
      <c r="AI815" s="42"/>
    </row>
    <row r="816" spans="11:35" ht="14.4">
      <c r="K816" s="102">
        <v>45397</v>
      </c>
      <c r="L816" s="103">
        <v>20478.75</v>
      </c>
      <c r="M816" s="100">
        <f t="shared" si="62"/>
        <v>-1.2858210214263366E-2</v>
      </c>
      <c r="O816" s="103">
        <v>1508.687692</v>
      </c>
      <c r="P816" s="44">
        <f t="shared" si="57"/>
        <v>-1.5416666604396889E-2</v>
      </c>
      <c r="Q816" s="42"/>
      <c r="R816" s="42"/>
      <c r="S816" s="103">
        <v>3662.0338379999998</v>
      </c>
      <c r="T816" s="44">
        <f t="shared" si="58"/>
        <v>-1.6707675185113735E-2</v>
      </c>
      <c r="U816" s="42"/>
      <c r="V816" s="42"/>
      <c r="W816" s="103">
        <v>427.83385132000001</v>
      </c>
      <c r="X816" s="44">
        <f t="shared" si="59"/>
        <v>-2.7042272609048457E-2</v>
      </c>
      <c r="Y816" s="42"/>
      <c r="Z816" s="42"/>
      <c r="AA816" s="103">
        <v>302.86952444999997</v>
      </c>
      <c r="AB816" s="44">
        <f t="shared" si="60"/>
        <v>-2.2415675630407916E-2</v>
      </c>
      <c r="AC816" s="42"/>
      <c r="AD816" s="42"/>
      <c r="AE816" s="42"/>
      <c r="AF816" s="42"/>
      <c r="AG816" s="42"/>
      <c r="AH816" s="42"/>
      <c r="AI816" s="42"/>
    </row>
    <row r="817" spans="11:35" ht="14.4">
      <c r="K817" s="102">
        <v>45398</v>
      </c>
      <c r="L817" s="103">
        <v>20423</v>
      </c>
      <c r="M817" s="100">
        <f t="shared" si="62"/>
        <v>-2.7223341268387546E-3</v>
      </c>
      <c r="O817" s="103">
        <v>1502.155726</v>
      </c>
      <c r="P817" s="44">
        <f t="shared" si="57"/>
        <v>-4.3295680309692886E-3</v>
      </c>
      <c r="Q817" s="42"/>
      <c r="R817" s="42"/>
      <c r="S817" s="103">
        <v>3708.9848849999998</v>
      </c>
      <c r="T817" s="44">
        <f t="shared" si="58"/>
        <v>1.28210303555365E-2</v>
      </c>
      <c r="U817" s="42"/>
      <c r="V817" s="42"/>
      <c r="W817" s="103">
        <v>440.96886271</v>
      </c>
      <c r="X817" s="44">
        <f t="shared" si="59"/>
        <v>3.0701197087314114E-2</v>
      </c>
      <c r="Y817" s="42"/>
      <c r="Z817" s="42"/>
      <c r="AA817" s="103">
        <v>308.86496189000002</v>
      </c>
      <c r="AB817" s="44">
        <f t="shared" si="60"/>
        <v>1.9795446408441109E-2</v>
      </c>
      <c r="AC817" s="42"/>
      <c r="AD817" s="42"/>
      <c r="AE817" s="42"/>
      <c r="AF817" s="42"/>
      <c r="AG817" s="42"/>
      <c r="AH817" s="42"/>
      <c r="AI817" s="42"/>
    </row>
    <row r="818" spans="11:35" ht="14.4">
      <c r="K818" s="102">
        <v>45400</v>
      </c>
      <c r="L818" s="103">
        <v>20324.69921875</v>
      </c>
      <c r="M818" s="100">
        <f t="shared" si="62"/>
        <v>-4.8132390564559202E-3</v>
      </c>
      <c r="O818" s="103">
        <v>1556.228617</v>
      </c>
      <c r="P818" s="44">
        <f t="shared" si="57"/>
        <v>3.5996861087090881E-2</v>
      </c>
      <c r="Q818" s="42"/>
      <c r="R818" s="42"/>
      <c r="S818" s="103">
        <v>3654.495954</v>
      </c>
      <c r="T818" s="44">
        <f t="shared" si="58"/>
        <v>-1.4691063104723345E-2</v>
      </c>
      <c r="U818" s="42"/>
      <c r="V818" s="42"/>
      <c r="W818" s="103">
        <v>429.27669470000001</v>
      </c>
      <c r="X818" s="44">
        <f t="shared" si="59"/>
        <v>-2.6514724731685368E-2</v>
      </c>
      <c r="Y818" s="42"/>
      <c r="Z818" s="42"/>
      <c r="AA818" s="103">
        <v>305.31764141999997</v>
      </c>
      <c r="AB818" s="44">
        <f t="shared" si="60"/>
        <v>-1.148502066499657E-2</v>
      </c>
      <c r="AC818" s="42"/>
      <c r="AD818" s="42"/>
      <c r="AE818" s="42"/>
      <c r="AF818" s="42"/>
      <c r="AG818" s="42"/>
      <c r="AH818" s="42"/>
      <c r="AI818" s="42"/>
    </row>
    <row r="819" spans="11:35" ht="14.4">
      <c r="K819" s="102">
        <v>45401</v>
      </c>
      <c r="L819" s="103">
        <v>20385.19921875</v>
      </c>
      <c r="M819" s="100">
        <f t="shared" si="62"/>
        <v>2.9766738168595097E-3</v>
      </c>
      <c r="O819" s="103">
        <v>1564.7250839999999</v>
      </c>
      <c r="P819" s="44">
        <f t="shared" si="57"/>
        <v>5.4596522048147023E-3</v>
      </c>
      <c r="Q819" s="42"/>
      <c r="R819" s="42"/>
      <c r="S819" s="103">
        <v>3617.8417199999999</v>
      </c>
      <c r="T819" s="44">
        <f t="shared" si="58"/>
        <v>-1.0029901376653716E-2</v>
      </c>
      <c r="U819" s="42"/>
      <c r="V819" s="42"/>
      <c r="W819" s="103">
        <v>424.40082181999998</v>
      </c>
      <c r="X819" s="44">
        <f t="shared" si="59"/>
        <v>-1.1358345189010355E-2</v>
      </c>
      <c r="Y819" s="42"/>
      <c r="Z819" s="42"/>
      <c r="AA819" s="103">
        <v>296.32448527000003</v>
      </c>
      <c r="AB819" s="44">
        <f t="shared" si="60"/>
        <v>-2.9455081953907891E-2</v>
      </c>
      <c r="AC819" s="42"/>
      <c r="AD819" s="42"/>
      <c r="AE819" s="42"/>
      <c r="AF819" s="42"/>
      <c r="AG819" s="42"/>
      <c r="AH819" s="42"/>
      <c r="AI819" s="42"/>
    </row>
    <row r="820" spans="11:35" ht="14.4">
      <c r="K820" s="102">
        <v>45404</v>
      </c>
      <c r="L820" s="103">
        <v>20574.849609379999</v>
      </c>
      <c r="M820" s="100">
        <f t="shared" si="62"/>
        <v>9.3033376124949108E-3</v>
      </c>
      <c r="O820" s="103">
        <v>1555.2954789999999</v>
      </c>
      <c r="P820" s="44">
        <f t="shared" si="57"/>
        <v>-6.0263653317901289E-3</v>
      </c>
      <c r="Q820" s="42"/>
      <c r="R820" s="42"/>
      <c r="S820" s="103">
        <v>3682.6765329999998</v>
      </c>
      <c r="T820" s="44">
        <f t="shared" si="58"/>
        <v>1.792085392834708E-2</v>
      </c>
      <c r="U820" s="42"/>
      <c r="V820" s="42"/>
      <c r="W820" s="103">
        <v>427.93333923</v>
      </c>
      <c r="X820" s="44">
        <f t="shared" si="59"/>
        <v>8.3235404560508819E-3</v>
      </c>
      <c r="Y820" s="42"/>
      <c r="Z820" s="42"/>
      <c r="AA820" s="103">
        <v>298.07315452</v>
      </c>
      <c r="AB820" s="44">
        <f t="shared" si="60"/>
        <v>5.901197291903415E-3</v>
      </c>
      <c r="AC820" s="42"/>
      <c r="AD820" s="42"/>
      <c r="AE820" s="42"/>
      <c r="AF820" s="42"/>
      <c r="AG820" s="42"/>
      <c r="AH820" s="42"/>
      <c r="AI820" s="42"/>
    </row>
    <row r="821" spans="11:35" ht="14.4">
      <c r="K821" s="102">
        <v>45405</v>
      </c>
      <c r="L821" s="103">
        <v>20652.650390629999</v>
      </c>
      <c r="M821" s="100">
        <f t="shared" ref="M821:M836" si="63">L821/L820-1</f>
        <v>3.7813535810502508E-3</v>
      </c>
      <c r="O821" s="103">
        <v>1584.86122</v>
      </c>
      <c r="P821" s="44">
        <f t="shared" si="57"/>
        <v>1.9009726061191889E-2</v>
      </c>
      <c r="Q821" s="42"/>
      <c r="R821" s="42"/>
      <c r="S821" s="103">
        <v>3713.3695120000002</v>
      </c>
      <c r="T821" s="44">
        <f t="shared" si="58"/>
        <v>8.334421642781864E-3</v>
      </c>
      <c r="U821" s="42"/>
      <c r="V821" s="42"/>
      <c r="W821" s="103">
        <v>430.96834741999999</v>
      </c>
      <c r="X821" s="44">
        <f t="shared" si="59"/>
        <v>7.0922452442265804E-3</v>
      </c>
      <c r="Y821" s="42"/>
      <c r="Z821" s="42"/>
      <c r="AA821" s="103">
        <v>320.40615896999998</v>
      </c>
      <c r="AB821" s="44">
        <f t="shared" si="60"/>
        <v>7.4924575096216861E-2</v>
      </c>
      <c r="AC821" s="42"/>
      <c r="AD821" s="42"/>
      <c r="AE821" s="42"/>
      <c r="AF821" s="42"/>
      <c r="AG821" s="42"/>
      <c r="AH821" s="42"/>
      <c r="AI821" s="42"/>
    </row>
    <row r="822" spans="11:35" ht="14.4">
      <c r="K822" s="102">
        <v>45406</v>
      </c>
      <c r="L822" s="103">
        <v>20730.650390629999</v>
      </c>
      <c r="M822" s="100">
        <f t="shared" si="63"/>
        <v>3.7767549696861025E-3</v>
      </c>
      <c r="O822" s="103">
        <v>1600.6754530000001</v>
      </c>
      <c r="P822" s="44">
        <f t="shared" si="57"/>
        <v>9.9783077536592657E-3</v>
      </c>
      <c r="Q822" s="42"/>
      <c r="R822" s="42"/>
      <c r="S822" s="103">
        <v>3757.8573280000001</v>
      </c>
      <c r="T822" s="44">
        <f t="shared" si="58"/>
        <v>1.198044413738919E-2</v>
      </c>
      <c r="U822" s="42"/>
      <c r="V822" s="42"/>
      <c r="W822" s="103">
        <v>432.26192909000002</v>
      </c>
      <c r="X822" s="44">
        <f t="shared" si="59"/>
        <v>3.0015700172509874E-3</v>
      </c>
      <c r="Y822" s="42"/>
      <c r="Z822" s="42"/>
      <c r="AA822" s="103">
        <v>314.21089360000002</v>
      </c>
      <c r="AB822" s="44">
        <f t="shared" si="60"/>
        <v>-1.9335662553790156E-2</v>
      </c>
      <c r="AC822" s="42"/>
      <c r="AD822" s="42"/>
      <c r="AE822" s="42"/>
      <c r="AF822" s="42"/>
      <c r="AG822" s="42"/>
      <c r="AH822" s="42"/>
      <c r="AI822" s="42"/>
    </row>
    <row r="823" spans="11:35" ht="14.4">
      <c r="K823" s="102">
        <v>45407</v>
      </c>
      <c r="L823" s="103">
        <v>20867.900390629999</v>
      </c>
      <c r="M823" s="100">
        <f t="shared" si="63"/>
        <v>6.6206316451140612E-3</v>
      </c>
      <c r="O823" s="103">
        <v>1607.3547570000001</v>
      </c>
      <c r="P823" s="44">
        <f t="shared" si="57"/>
        <v>4.1728034171333306E-3</v>
      </c>
      <c r="Q823" s="42"/>
      <c r="R823" s="42"/>
      <c r="S823" s="103">
        <v>3787.417273</v>
      </c>
      <c r="T823" s="44">
        <f t="shared" si="58"/>
        <v>7.8661701123530214E-3</v>
      </c>
      <c r="U823" s="42"/>
      <c r="V823" s="42"/>
      <c r="W823" s="103">
        <v>423.80376498999999</v>
      </c>
      <c r="X823" s="44">
        <f t="shared" si="59"/>
        <v>-1.9567219620303389E-2</v>
      </c>
      <c r="Y823" s="42"/>
      <c r="Z823" s="42"/>
      <c r="AA823" s="103">
        <v>320.50609292000001</v>
      </c>
      <c r="AB823" s="44">
        <f t="shared" si="60"/>
        <v>2.0034949291140691E-2</v>
      </c>
      <c r="AC823" s="42"/>
      <c r="AD823" s="42"/>
      <c r="AE823" s="42"/>
      <c r="AF823" s="42"/>
      <c r="AG823" s="42"/>
      <c r="AH823" s="42"/>
      <c r="AI823" s="42"/>
    </row>
    <row r="824" spans="11:35" ht="14.4">
      <c r="K824" s="102">
        <v>45408</v>
      </c>
      <c r="L824" s="103">
        <v>20839.349609379999</v>
      </c>
      <c r="M824" s="100">
        <f t="shared" si="63"/>
        <v>-1.3681674109782271E-3</v>
      </c>
      <c r="O824" s="103">
        <v>1630.5849820000001</v>
      </c>
      <c r="P824" s="44">
        <f t="shared" si="57"/>
        <v>1.4452456683151427E-2</v>
      </c>
      <c r="Q824" s="42"/>
      <c r="R824" s="42"/>
      <c r="S824" s="103">
        <v>3957.4363250000001</v>
      </c>
      <c r="T824" s="44">
        <f t="shared" si="58"/>
        <v>4.4890499183188437E-2</v>
      </c>
      <c r="U824" s="42"/>
      <c r="V824" s="42"/>
      <c r="W824" s="103">
        <v>434.79939822</v>
      </c>
      <c r="X824" s="44">
        <f t="shared" si="59"/>
        <v>2.5945105113116318E-2</v>
      </c>
      <c r="Y824" s="42"/>
      <c r="Z824" s="42"/>
      <c r="AA824" s="103">
        <v>327.10108408999997</v>
      </c>
      <c r="AB824" s="44">
        <f t="shared" si="60"/>
        <v>2.057680435936704E-2</v>
      </c>
      <c r="AC824" s="42"/>
      <c r="AD824" s="42"/>
      <c r="AE824" s="42"/>
      <c r="AF824" s="42"/>
      <c r="AG824" s="42"/>
      <c r="AH824" s="42"/>
      <c r="AI824" s="42"/>
    </row>
    <row r="825" spans="11:35" ht="14.4">
      <c r="K825" s="102">
        <v>45411</v>
      </c>
      <c r="L825" s="103">
        <v>20992.19921875</v>
      </c>
      <c r="M825" s="100">
        <f t="shared" si="63"/>
        <v>7.334663136569386E-3</v>
      </c>
      <c r="O825" s="103">
        <v>1621.155377</v>
      </c>
      <c r="P825" s="44">
        <f t="shared" si="57"/>
        <v>-5.7829583272833718E-3</v>
      </c>
      <c r="Q825" s="42"/>
      <c r="R825" s="42"/>
      <c r="S825" s="103">
        <v>3930.7337419999999</v>
      </c>
      <c r="T825" s="44">
        <f t="shared" si="58"/>
        <v>-6.7474447614770394E-3</v>
      </c>
      <c r="U825" s="42"/>
      <c r="V825" s="42"/>
      <c r="W825" s="103">
        <v>441.56591953999998</v>
      </c>
      <c r="X825" s="44">
        <f t="shared" si="59"/>
        <v>1.5562398079898676E-2</v>
      </c>
      <c r="Y825" s="42"/>
      <c r="Z825" s="42"/>
      <c r="AA825" s="103">
        <v>324.05338340999998</v>
      </c>
      <c r="AB825" s="44">
        <f t="shared" si="60"/>
        <v>-9.3173053476075518E-3</v>
      </c>
      <c r="AC825" s="42"/>
      <c r="AD825" s="42"/>
      <c r="AE825" s="42"/>
      <c r="AF825" s="42"/>
      <c r="AG825" s="42"/>
      <c r="AH825" s="42"/>
      <c r="AI825" s="42"/>
    </row>
    <row r="826" spans="11:35" ht="14.4">
      <c r="K826" s="102">
        <v>45412</v>
      </c>
      <c r="L826" s="103">
        <v>20997.19921875</v>
      </c>
      <c r="M826" s="100">
        <f t="shared" si="63"/>
        <v>2.3818371519324089E-4</v>
      </c>
      <c r="O826" s="103">
        <v>1637.5098479999999</v>
      </c>
      <c r="P826" s="44">
        <f t="shared" si="57"/>
        <v>1.0088157638698636E-2</v>
      </c>
      <c r="Q826" s="42"/>
      <c r="R826" s="42"/>
      <c r="S826" s="103">
        <v>3943.6907529999999</v>
      </c>
      <c r="T826" s="44">
        <f t="shared" si="58"/>
        <v>3.2963339290967841E-3</v>
      </c>
      <c r="U826" s="42"/>
      <c r="V826" s="42"/>
      <c r="W826" s="103">
        <v>447.78515784000001</v>
      </c>
      <c r="X826" s="44">
        <f t="shared" si="59"/>
        <v>1.4084507034598293E-2</v>
      </c>
      <c r="Y826" s="42"/>
      <c r="Z826" s="42"/>
      <c r="AA826" s="103">
        <v>326.70138825999999</v>
      </c>
      <c r="AB826" s="44">
        <f t="shared" si="60"/>
        <v>8.1715081081246144E-3</v>
      </c>
      <c r="AC826" s="42"/>
      <c r="AD826" s="42"/>
      <c r="AE826" s="42"/>
      <c r="AF826" s="42"/>
      <c r="AG826" s="42"/>
      <c r="AH826" s="42"/>
      <c r="AI826" s="42"/>
    </row>
    <row r="827" spans="11:35" ht="14.4">
      <c r="K827" s="102">
        <v>45414</v>
      </c>
      <c r="L827" s="103">
        <v>21083.599609379999</v>
      </c>
      <c r="M827" s="100">
        <f t="shared" si="63"/>
        <v>4.1148531158785584E-3</v>
      </c>
      <c r="O827" s="103">
        <v>1629.4553940000001</v>
      </c>
      <c r="P827" s="44">
        <f t="shared" si="57"/>
        <v>-4.9187209529379938E-3</v>
      </c>
      <c r="Q827" s="42"/>
      <c r="R827" s="42"/>
      <c r="S827" s="103">
        <v>3906.4944879999998</v>
      </c>
      <c r="T827" s="44">
        <f t="shared" si="58"/>
        <v>-9.4318412192194723E-3</v>
      </c>
      <c r="U827" s="42"/>
      <c r="V827" s="42"/>
      <c r="W827" s="103">
        <v>447.98418342000002</v>
      </c>
      <c r="X827" s="44">
        <f t="shared" si="59"/>
        <v>4.4446667450981359E-4</v>
      </c>
      <c r="Y827" s="42"/>
      <c r="Z827" s="42"/>
      <c r="AA827" s="103">
        <v>329.74905896000001</v>
      </c>
      <c r="AB827" s="44">
        <f t="shared" si="60"/>
        <v>9.3286126399150238E-3</v>
      </c>
      <c r="AC827" s="42"/>
      <c r="AD827" s="42"/>
      <c r="AE827" s="42"/>
      <c r="AF827" s="42"/>
      <c r="AG827" s="42"/>
      <c r="AH827" s="42"/>
      <c r="AI827" s="42"/>
    </row>
    <row r="828" spans="11:35" ht="14.4">
      <c r="K828" s="102">
        <v>45415</v>
      </c>
      <c r="L828" s="103">
        <v>20959.55078125</v>
      </c>
      <c r="M828" s="100">
        <f t="shared" si="63"/>
        <v>-5.8836645747536442E-3</v>
      </c>
      <c r="O828" s="103">
        <v>1589.035785</v>
      </c>
      <c r="P828" s="44">
        <f t="shared" si="57"/>
        <v>-2.480559403395366E-2</v>
      </c>
      <c r="Q828" s="42"/>
      <c r="R828" s="42"/>
      <c r="S828" s="103">
        <v>3892.9955450000002</v>
      </c>
      <c r="T828" s="44">
        <f t="shared" si="58"/>
        <v>-3.4555131311373444E-3</v>
      </c>
      <c r="U828" s="42"/>
      <c r="V828" s="42"/>
      <c r="W828" s="103">
        <v>445.14821074999998</v>
      </c>
      <c r="X828" s="44">
        <f t="shared" si="59"/>
        <v>-6.3305196365408545E-3</v>
      </c>
      <c r="Y828" s="42"/>
      <c r="Z828" s="42"/>
      <c r="AA828" s="103">
        <v>321.95500028999999</v>
      </c>
      <c r="AB828" s="44">
        <f t="shared" si="60"/>
        <v>-2.3636333321410574E-2</v>
      </c>
      <c r="AC828" s="42"/>
      <c r="AD828" s="42"/>
      <c r="AE828" s="42"/>
      <c r="AF828" s="42"/>
      <c r="AG828" s="42"/>
      <c r="AH828" s="42"/>
      <c r="AI828" s="42"/>
    </row>
    <row r="829" spans="11:35" ht="14.4">
      <c r="K829" s="102">
        <v>45418</v>
      </c>
      <c r="L829" s="103">
        <v>20864.94921875</v>
      </c>
      <c r="M829" s="100">
        <f t="shared" si="63"/>
        <v>-4.5135300602257011E-3</v>
      </c>
      <c r="O829" s="103">
        <v>1550.5315639999999</v>
      </c>
      <c r="P829" s="44">
        <f t="shared" si="57"/>
        <v>-2.4231185580254389E-2</v>
      </c>
      <c r="Q829" s="42"/>
      <c r="R829" s="42"/>
      <c r="S829" s="103">
        <v>3904.86879</v>
      </c>
      <c r="T829" s="44">
        <f t="shared" si="58"/>
        <v>3.0498994573084914E-3</v>
      </c>
      <c r="U829" s="42"/>
      <c r="V829" s="42"/>
      <c r="W829" s="103">
        <v>437.03832399999999</v>
      </c>
      <c r="X829" s="44">
        <f t="shared" si="59"/>
        <v>-1.8218396826387706E-2</v>
      </c>
      <c r="Y829" s="42"/>
      <c r="Z829" s="42"/>
      <c r="AA829" s="103">
        <v>326.65140630000002</v>
      </c>
      <c r="AB829" s="44">
        <f t="shared" si="60"/>
        <v>1.4587150396079496E-2</v>
      </c>
      <c r="AC829" s="42"/>
      <c r="AD829" s="42"/>
      <c r="AE829" s="42"/>
      <c r="AF829" s="42"/>
      <c r="AG829" s="42"/>
      <c r="AH829" s="42"/>
      <c r="AI829" s="42"/>
    </row>
    <row r="830" spans="11:35" ht="14.4">
      <c r="K830" s="102">
        <v>45419</v>
      </c>
      <c r="L830" s="103">
        <v>20636.05078125</v>
      </c>
      <c r="M830" s="100">
        <f t="shared" si="63"/>
        <v>-1.0970476616080305E-2</v>
      </c>
      <c r="O830" s="103">
        <v>1529.413178</v>
      </c>
      <c r="P830" s="44">
        <f t="shared" si="57"/>
        <v>-1.3620094224666701E-2</v>
      </c>
      <c r="Q830" s="42"/>
      <c r="R830" s="42"/>
      <c r="S830" s="103">
        <v>3854.0255849999999</v>
      </c>
      <c r="T830" s="44">
        <f t="shared" si="58"/>
        <v>-1.3020464382876296E-2</v>
      </c>
      <c r="U830" s="42"/>
      <c r="V830" s="42"/>
      <c r="W830" s="103">
        <v>427.33631224999999</v>
      </c>
      <c r="X830" s="44">
        <f t="shared" si="59"/>
        <v>-2.2199453039271622E-2</v>
      </c>
      <c r="Y830" s="42"/>
      <c r="Z830" s="42"/>
      <c r="AA830" s="103">
        <v>317.40844025000001</v>
      </c>
      <c r="AB830" s="44">
        <f t="shared" si="60"/>
        <v>-2.8296115895215745E-2</v>
      </c>
      <c r="AC830" s="42"/>
      <c r="AD830" s="42"/>
      <c r="AE830" s="42"/>
      <c r="AF830" s="42"/>
      <c r="AG830" s="42"/>
      <c r="AH830" s="42"/>
      <c r="AI830" s="42"/>
    </row>
    <row r="831" spans="11:35" ht="14.4">
      <c r="K831" s="102">
        <v>45420</v>
      </c>
      <c r="L831" s="103">
        <v>20704.900390629999</v>
      </c>
      <c r="M831" s="100">
        <f t="shared" si="63"/>
        <v>3.3363752643289502E-3</v>
      </c>
      <c r="O831" s="103">
        <v>1525.631513</v>
      </c>
      <c r="P831" s="44">
        <f t="shared" si="57"/>
        <v>-2.4726248304890452E-3</v>
      </c>
      <c r="Q831" s="42"/>
      <c r="R831" s="42"/>
      <c r="S831" s="103">
        <v>3869.7418200000002</v>
      </c>
      <c r="T831" s="44">
        <f t="shared" si="58"/>
        <v>4.0778751083461184E-3</v>
      </c>
      <c r="U831" s="42"/>
      <c r="V831" s="42"/>
      <c r="W831" s="103">
        <v>432.36614001999999</v>
      </c>
      <c r="X831" s="44">
        <f t="shared" si="59"/>
        <v>1.1770185743207984E-2</v>
      </c>
      <c r="Y831" s="42"/>
      <c r="Z831" s="42"/>
      <c r="AA831" s="103">
        <v>315.65977099999998</v>
      </c>
      <c r="AB831" s="44">
        <f t="shared" si="60"/>
        <v>-5.5092084149455101E-3</v>
      </c>
      <c r="AC831" s="42"/>
      <c r="AD831" s="42"/>
      <c r="AE831" s="42"/>
      <c r="AF831" s="42"/>
      <c r="AG831" s="42"/>
      <c r="AH831" s="42"/>
      <c r="AI831" s="42"/>
    </row>
    <row r="832" spans="11:35" ht="14.4">
      <c r="K832" s="102">
        <v>45421</v>
      </c>
      <c r="L832" s="103">
        <v>20344.80078125</v>
      </c>
      <c r="M832" s="100">
        <f t="shared" si="63"/>
        <v>-1.739199912031264E-2</v>
      </c>
      <c r="O832" s="103">
        <v>1474.652711</v>
      </c>
      <c r="P832" s="44">
        <f t="shared" si="57"/>
        <v>-3.3414885288883034E-2</v>
      </c>
      <c r="Q832" s="42"/>
      <c r="R832" s="42"/>
      <c r="S832" s="103">
        <v>3734.3571710000001</v>
      </c>
      <c r="T832" s="44">
        <f t="shared" si="58"/>
        <v>-3.4985447427084426E-2</v>
      </c>
      <c r="U832" s="42"/>
      <c r="V832" s="42"/>
      <c r="W832" s="103">
        <v>425.64310067999998</v>
      </c>
      <c r="X832" s="44">
        <f t="shared" si="59"/>
        <v>-1.5549412217360614E-2</v>
      </c>
      <c r="Y832" s="42"/>
      <c r="Z832" s="42"/>
      <c r="AA832" s="103">
        <v>318.65748970999999</v>
      </c>
      <c r="AB832" s="44">
        <f t="shared" si="60"/>
        <v>9.4966764390131964E-3</v>
      </c>
      <c r="AC832" s="42"/>
      <c r="AD832" s="42"/>
      <c r="AE832" s="42"/>
      <c r="AF832" s="42"/>
      <c r="AG832" s="42"/>
      <c r="AH832" s="42"/>
      <c r="AI832" s="42"/>
    </row>
    <row r="833" spans="11:35" ht="14.4">
      <c r="K833" s="102">
        <v>45422</v>
      </c>
      <c r="L833" s="103">
        <v>20469.099609379999</v>
      </c>
      <c r="M833" s="100">
        <f t="shared" si="63"/>
        <v>6.1096114661665091E-3</v>
      </c>
      <c r="O833" s="103">
        <v>1482.314265</v>
      </c>
      <c r="P833" s="44">
        <f t="shared" si="57"/>
        <v>5.1954971789964777E-3</v>
      </c>
      <c r="Q833" s="42"/>
      <c r="R833" s="42"/>
      <c r="S833" s="103">
        <v>3737.855098</v>
      </c>
      <c r="T833" s="44">
        <f t="shared" si="58"/>
        <v>9.3668785277523092E-4</v>
      </c>
      <c r="U833" s="42"/>
      <c r="V833" s="42"/>
      <c r="W833" s="103">
        <v>435.80234021000001</v>
      </c>
      <c r="X833" s="44">
        <f t="shared" si="59"/>
        <v>2.3867976513115785E-2</v>
      </c>
      <c r="Y833" s="42"/>
      <c r="Z833" s="42"/>
      <c r="AA833" s="103">
        <v>323.30395372999999</v>
      </c>
      <c r="AB833" s="44">
        <f t="shared" si="60"/>
        <v>1.4581373951789489E-2</v>
      </c>
      <c r="AC833" s="42"/>
      <c r="AD833" s="42"/>
      <c r="AE833" s="42"/>
      <c r="AF833" s="42"/>
      <c r="AG833" s="42"/>
      <c r="AH833" s="42"/>
      <c r="AI833" s="42"/>
    </row>
    <row r="834" spans="11:35" ht="14.4">
      <c r="K834" s="102">
        <v>45425</v>
      </c>
      <c r="L834" s="103">
        <v>20511</v>
      </c>
      <c r="M834" s="100">
        <f t="shared" si="63"/>
        <v>2.047007021295677E-3</v>
      </c>
      <c r="O834" s="103">
        <v>1480.497102</v>
      </c>
      <c r="P834" s="44">
        <f t="shared" si="57"/>
        <v>-1.2258959135091896E-3</v>
      </c>
      <c r="Q834" s="42"/>
      <c r="R834" s="42"/>
      <c r="S834" s="103">
        <v>3854.124217</v>
      </c>
      <c r="T834" s="44">
        <f t="shared" si="58"/>
        <v>3.1105839031109417E-2</v>
      </c>
      <c r="U834" s="42"/>
      <c r="V834" s="42"/>
      <c r="W834" s="103">
        <v>431.27052364999997</v>
      </c>
      <c r="X834" s="44">
        <f t="shared" si="59"/>
        <v>-1.0398788950551019E-2</v>
      </c>
      <c r="Y834" s="42"/>
      <c r="Z834" s="42"/>
      <c r="AA834" s="103">
        <v>321.60526643999998</v>
      </c>
      <c r="AB834" s="44">
        <f t="shared" si="60"/>
        <v>-5.2541494479174666E-3</v>
      </c>
      <c r="AC834" s="42"/>
      <c r="AD834" s="42"/>
      <c r="AE834" s="42"/>
      <c r="AF834" s="42"/>
      <c r="AG834" s="42"/>
      <c r="AH834" s="42"/>
      <c r="AI834" s="42"/>
    </row>
    <row r="835" spans="11:35" ht="14.4">
      <c r="K835" s="102">
        <v>45426</v>
      </c>
      <c r="L835" s="103">
        <v>20683.80078125</v>
      </c>
      <c r="M835" s="100">
        <f t="shared" si="63"/>
        <v>8.4247857856760699E-3</v>
      </c>
      <c r="O835" s="103">
        <v>1476.6172120000001</v>
      </c>
      <c r="P835" s="44">
        <f t="shared" si="57"/>
        <v>-2.6206670683506239E-3</v>
      </c>
      <c r="Q835" s="42"/>
      <c r="R835" s="42"/>
      <c r="S835" s="103">
        <v>3839.0486449999999</v>
      </c>
      <c r="T835" s="44">
        <f t="shared" si="58"/>
        <v>-3.9115428437682676E-3</v>
      </c>
      <c r="U835" s="42"/>
      <c r="V835" s="42"/>
      <c r="W835" s="103">
        <v>432.06731834999999</v>
      </c>
      <c r="X835" s="44">
        <f t="shared" si="59"/>
        <v>1.8475519570788634E-3</v>
      </c>
      <c r="Y835" s="42"/>
      <c r="Z835" s="42"/>
      <c r="AA835" s="103">
        <v>326.35165440999998</v>
      </c>
      <c r="AB835" s="44">
        <f t="shared" si="60"/>
        <v>1.4758427380683115E-2</v>
      </c>
      <c r="AC835" s="42"/>
      <c r="AD835" s="42"/>
      <c r="AE835" s="42"/>
      <c r="AF835" s="42"/>
      <c r="AG835" s="42"/>
      <c r="AH835" s="42"/>
      <c r="AI835" s="42"/>
    </row>
    <row r="836" spans="11:35" ht="14.4">
      <c r="K836" s="102">
        <v>45427</v>
      </c>
      <c r="L836" s="103">
        <v>20741.849609379999</v>
      </c>
      <c r="M836" s="100">
        <f t="shared" si="63"/>
        <v>2.8064874896021053E-3</v>
      </c>
      <c r="O836" s="103">
        <v>1460.999429</v>
      </c>
      <c r="P836" s="44">
        <f t="shared" si="57"/>
        <v>-1.057673097203482E-2</v>
      </c>
      <c r="Q836" s="42"/>
      <c r="R836" s="42"/>
      <c r="S836" s="103">
        <v>3835.4521850000001</v>
      </c>
      <c r="T836" s="44">
        <f t="shared" si="58"/>
        <v>-9.3681021851177437E-4</v>
      </c>
      <c r="U836" s="42"/>
      <c r="V836" s="42"/>
      <c r="W836" s="103">
        <v>435.70275953999999</v>
      </c>
      <c r="X836" s="44">
        <f t="shared" si="59"/>
        <v>8.414061965813957E-3</v>
      </c>
      <c r="Y836" s="42"/>
      <c r="Z836" s="42"/>
      <c r="AA836" s="103">
        <v>321.25552260000001</v>
      </c>
      <c r="AB836" s="44">
        <f t="shared" si="60"/>
        <v>-1.561546185268492E-2</v>
      </c>
      <c r="AC836" s="42"/>
      <c r="AD836" s="42"/>
      <c r="AE836" s="42"/>
      <c r="AF836" s="42"/>
      <c r="AG836" s="42"/>
      <c r="AH836" s="42"/>
      <c r="AI836" s="42"/>
    </row>
    <row r="837" spans="11:35" ht="14.4">
      <c r="K837" s="102">
        <v>45428</v>
      </c>
      <c r="L837" s="103">
        <v>20929.05078125</v>
      </c>
      <c r="M837" s="100">
        <f t="shared" ref="M837:M852" si="64">L837/L836-1</f>
        <v>9.025288264810527E-3</v>
      </c>
      <c r="O837" s="103">
        <v>1432.3668259999999</v>
      </c>
      <c r="P837" s="44">
        <f t="shared" si="57"/>
        <v>-1.9597956324731713E-2</v>
      </c>
      <c r="Q837" s="42"/>
      <c r="R837" s="42"/>
      <c r="S837" s="103">
        <v>3873.4858829999998</v>
      </c>
      <c r="T837" s="44">
        <f t="shared" si="58"/>
        <v>9.9163530570776093E-3</v>
      </c>
      <c r="U837" s="42"/>
      <c r="V837" s="42"/>
      <c r="W837" s="103">
        <v>440.98158046999998</v>
      </c>
      <c r="X837" s="44">
        <f t="shared" si="59"/>
        <v>1.2115647226042858E-2</v>
      </c>
      <c r="Y837" s="42"/>
      <c r="Z837" s="42"/>
      <c r="AA837" s="103">
        <v>334.74525683000002</v>
      </c>
      <c r="AB837" s="44">
        <f t="shared" si="60"/>
        <v>4.1990668738779213E-2</v>
      </c>
      <c r="AC837" s="42"/>
      <c r="AD837" s="42"/>
      <c r="AE837" s="42"/>
      <c r="AF837" s="42"/>
      <c r="AG837" s="42"/>
      <c r="AH837" s="42"/>
      <c r="AI837" s="42"/>
    </row>
    <row r="838" spans="11:35" ht="14.4">
      <c r="K838" s="102">
        <v>45429</v>
      </c>
      <c r="L838" s="103">
        <v>21064.55078125</v>
      </c>
      <c r="M838" s="100">
        <f t="shared" si="64"/>
        <v>6.4742544426044102E-3</v>
      </c>
      <c r="O838" s="103">
        <v>1406.2880749999999</v>
      </c>
      <c r="P838" s="44">
        <f t="shared" si="57"/>
        <v>-1.8206754391839053E-2</v>
      </c>
      <c r="Q838" s="42"/>
      <c r="R838" s="42"/>
      <c r="S838" s="103">
        <v>3853.3852179999999</v>
      </c>
      <c r="T838" s="44">
        <f t="shared" si="58"/>
        <v>-5.1892960519664966E-3</v>
      </c>
      <c r="U838" s="42"/>
      <c r="V838" s="42"/>
      <c r="W838" s="103">
        <v>438.39195536</v>
      </c>
      <c r="X838" s="44">
        <f t="shared" si="59"/>
        <v>-5.8724110590741008E-3</v>
      </c>
      <c r="Y838" s="42"/>
      <c r="Z838" s="42"/>
      <c r="AA838" s="103">
        <v>344.48784266000001</v>
      </c>
      <c r="AB838" s="44">
        <f t="shared" si="60"/>
        <v>2.9104477602643897E-2</v>
      </c>
      <c r="AC838" s="42"/>
      <c r="AD838" s="42"/>
      <c r="AE838" s="42"/>
      <c r="AF838" s="42"/>
      <c r="AG838" s="42"/>
      <c r="AH838" s="42"/>
      <c r="AI838" s="42"/>
    </row>
    <row r="839" spans="11:35" ht="14.4">
      <c r="K839" s="102">
        <v>45430</v>
      </c>
      <c r="L839" s="103">
        <v>21144.44921875</v>
      </c>
      <c r="M839" s="100">
        <f t="shared" si="64"/>
        <v>3.7930283123397412E-3</v>
      </c>
      <c r="O839" s="103">
        <v>1465.9597940000001</v>
      </c>
      <c r="P839" s="44">
        <f t="shared" si="57"/>
        <v>4.2432073528035907E-2</v>
      </c>
      <c r="Q839" s="42"/>
      <c r="R839" s="42"/>
      <c r="S839" s="103">
        <v>3871.367518</v>
      </c>
      <c r="T839" s="44">
        <f t="shared" si="58"/>
        <v>4.6666240156838512E-3</v>
      </c>
      <c r="U839" s="42"/>
      <c r="V839" s="42"/>
      <c r="W839" s="103">
        <v>442.87398159000003</v>
      </c>
      <c r="X839" s="44">
        <f t="shared" si="59"/>
        <v>1.0223787583691912E-2</v>
      </c>
      <c r="Y839" s="42"/>
      <c r="Z839" s="42"/>
      <c r="AA839" s="103">
        <v>342.93903131000002</v>
      </c>
      <c r="AB839" s="44">
        <f t="shared" si="60"/>
        <v>-4.4959826101284017E-3</v>
      </c>
      <c r="AC839" s="42"/>
      <c r="AD839" s="42"/>
      <c r="AE839" s="42"/>
      <c r="AF839" s="42"/>
      <c r="AG839" s="42"/>
      <c r="AH839" s="42"/>
      <c r="AI839" s="42"/>
    </row>
    <row r="840" spans="11:35" ht="14.4">
      <c r="K840" s="102">
        <v>45433</v>
      </c>
      <c r="L840" s="103">
        <v>21187.650390629999</v>
      </c>
      <c r="M840" s="100">
        <f t="shared" si="64"/>
        <v>2.0431448193831692E-3</v>
      </c>
      <c r="O840" s="103">
        <v>1425.9330849999999</v>
      </c>
      <c r="P840" s="44">
        <f t="shared" si="57"/>
        <v>-2.730409740009565E-2</v>
      </c>
      <c r="Q840" s="42"/>
      <c r="R840" s="42"/>
      <c r="S840" s="103">
        <v>3957.633292</v>
      </c>
      <c r="T840" s="44">
        <f t="shared" si="58"/>
        <v>2.2283023659961376E-2</v>
      </c>
      <c r="U840" s="42"/>
      <c r="V840" s="42"/>
      <c r="W840" s="103">
        <v>451.58903258999999</v>
      </c>
      <c r="X840" s="44">
        <f t="shared" si="59"/>
        <v>1.9678399188661544E-2</v>
      </c>
      <c r="Y840" s="42"/>
      <c r="Z840" s="42"/>
      <c r="AA840" s="103">
        <v>345.58701617999998</v>
      </c>
      <c r="AB840" s="44">
        <f t="shared" si="60"/>
        <v>7.7214450040430371E-3</v>
      </c>
      <c r="AC840" s="42"/>
      <c r="AD840" s="42"/>
      <c r="AE840" s="42"/>
      <c r="AF840" s="42"/>
      <c r="AG840" s="42"/>
      <c r="AH840" s="42"/>
      <c r="AI840" s="42"/>
    </row>
    <row r="841" spans="11:35" ht="14.4">
      <c r="K841" s="102">
        <v>45434</v>
      </c>
      <c r="L841" s="103">
        <v>21237.75</v>
      </c>
      <c r="M841" s="100">
        <f t="shared" si="64"/>
        <v>2.3645665492082468E-3</v>
      </c>
      <c r="O841" s="103">
        <v>1434.1839890000001</v>
      </c>
      <c r="P841" s="44">
        <f t="shared" si="57"/>
        <v>5.7863192086606841E-3</v>
      </c>
      <c r="Q841" s="42"/>
      <c r="R841" s="42"/>
      <c r="S841" s="103">
        <v>3999.0172160000002</v>
      </c>
      <c r="T841" s="44">
        <f t="shared" si="58"/>
        <v>1.0456735363444158E-2</v>
      </c>
      <c r="U841" s="42"/>
      <c r="V841" s="42"/>
      <c r="W841" s="103">
        <v>454.57705006999998</v>
      </c>
      <c r="X841" s="44">
        <f t="shared" si="59"/>
        <v>6.6166741536277662E-3</v>
      </c>
      <c r="Y841" s="42"/>
      <c r="Z841" s="42"/>
      <c r="AA841" s="103">
        <v>344.93751046</v>
      </c>
      <c r="AB841" s="44">
        <f t="shared" si="60"/>
        <v>-1.8794274367694985E-3</v>
      </c>
      <c r="AC841" s="42"/>
      <c r="AD841" s="42"/>
      <c r="AE841" s="42"/>
      <c r="AF841" s="42"/>
      <c r="AG841" s="42"/>
      <c r="AH841" s="42"/>
      <c r="AI841" s="42"/>
    </row>
    <row r="842" spans="11:35" ht="14.4">
      <c r="K842" s="102">
        <v>45435</v>
      </c>
      <c r="L842" s="103">
        <v>21489.55078125</v>
      </c>
      <c r="M842" s="100">
        <f t="shared" si="64"/>
        <v>1.1856283328036232E-2</v>
      </c>
      <c r="O842" s="103">
        <v>1433.299964</v>
      </c>
      <c r="P842" s="44">
        <f t="shared" si="57"/>
        <v>-6.163958088922783E-4</v>
      </c>
      <c r="Q842" s="42"/>
      <c r="R842" s="42"/>
      <c r="S842" s="103">
        <v>4052.6685170000001</v>
      </c>
      <c r="T842" s="44">
        <f t="shared" si="58"/>
        <v>1.341612153739713E-2</v>
      </c>
      <c r="U842" s="42"/>
      <c r="V842" s="42"/>
      <c r="W842" s="103">
        <v>448.10301219000002</v>
      </c>
      <c r="X842" s="44">
        <f t="shared" si="59"/>
        <v>-1.4241893379797865E-2</v>
      </c>
      <c r="Y842" s="42"/>
      <c r="Z842" s="42"/>
      <c r="AA842" s="103">
        <v>343.78836496999998</v>
      </c>
      <c r="AB842" s="44">
        <f t="shared" si="60"/>
        <v>-3.3314599170949366E-3</v>
      </c>
      <c r="AC842" s="42"/>
      <c r="AD842" s="42"/>
      <c r="AE842" s="42"/>
      <c r="AF842" s="42"/>
      <c r="AG842" s="42"/>
      <c r="AH842" s="42"/>
      <c r="AI842" s="42"/>
    </row>
    <row r="843" spans="11:35" ht="14.4">
      <c r="K843" s="102">
        <v>45436</v>
      </c>
      <c r="L843" s="103">
        <v>21483.75</v>
      </c>
      <c r="M843" s="100">
        <f t="shared" si="64"/>
        <v>-2.6993497021177149E-4</v>
      </c>
      <c r="O843" s="103">
        <v>1425.883973</v>
      </c>
      <c r="P843" s="44">
        <f t="shared" si="57"/>
        <v>-5.1740676664107088E-3</v>
      </c>
      <c r="Q843" s="42"/>
      <c r="R843" s="42"/>
      <c r="S843" s="103">
        <v>4061.930535</v>
      </c>
      <c r="T843" s="44">
        <f t="shared" si="58"/>
        <v>2.2854121824047446E-3</v>
      </c>
      <c r="U843" s="42"/>
      <c r="V843" s="42"/>
      <c r="W843" s="103">
        <v>436.84816625000002</v>
      </c>
      <c r="X843" s="44">
        <f t="shared" si="59"/>
        <v>-2.511664870315089E-2</v>
      </c>
      <c r="Y843" s="42"/>
      <c r="Z843" s="42"/>
      <c r="AA843" s="103">
        <v>329.64912500999998</v>
      </c>
      <c r="AB843" s="44">
        <f t="shared" si="60"/>
        <v>-4.1127744277308032E-2</v>
      </c>
      <c r="AC843" s="42"/>
      <c r="AD843" s="42"/>
      <c r="AE843" s="42"/>
      <c r="AF843" s="42"/>
      <c r="AG843" s="42"/>
      <c r="AH843" s="42"/>
      <c r="AI843" s="42"/>
    </row>
    <row r="844" spans="11:35" ht="14.4">
      <c r="K844" s="102">
        <v>45439</v>
      </c>
      <c r="L844" s="103">
        <v>21493</v>
      </c>
      <c r="M844" s="100">
        <f t="shared" si="64"/>
        <v>4.3055797986846223E-4</v>
      </c>
      <c r="O844" s="103">
        <v>1415.1774419999999</v>
      </c>
      <c r="P844" s="44">
        <f t="shared" si="57"/>
        <v>-7.5086972030928845E-3</v>
      </c>
      <c r="Q844" s="42"/>
      <c r="R844" s="42"/>
      <c r="S844" s="103">
        <v>4192.8319250000004</v>
      </c>
      <c r="T844" s="44">
        <f t="shared" si="58"/>
        <v>3.2226397982948463E-2</v>
      </c>
      <c r="U844" s="42"/>
      <c r="V844" s="42"/>
      <c r="W844" s="103">
        <v>439.38796119</v>
      </c>
      <c r="X844" s="44">
        <f t="shared" si="59"/>
        <v>5.8139077515242388E-3</v>
      </c>
      <c r="Y844" s="42"/>
      <c r="Z844" s="42"/>
      <c r="AA844" s="103">
        <v>319.20709146000002</v>
      </c>
      <c r="AB844" s="44">
        <f t="shared" si="60"/>
        <v>-3.1676205873997665E-2</v>
      </c>
      <c r="AC844" s="42"/>
      <c r="AD844" s="42"/>
      <c r="AE844" s="42"/>
      <c r="AF844" s="42"/>
      <c r="AG844" s="42"/>
      <c r="AH844" s="42"/>
      <c r="AI844" s="42"/>
    </row>
    <row r="845" spans="11:35" ht="14.4">
      <c r="K845" s="102">
        <v>45440</v>
      </c>
      <c r="L845" s="103">
        <v>21387.349609379999</v>
      </c>
      <c r="M845" s="100">
        <f t="shared" si="64"/>
        <v>-4.9155720755595933E-3</v>
      </c>
      <c r="O845" s="103">
        <v>1371.0252809999999</v>
      </c>
      <c r="P845" s="44">
        <f t="shared" si="57"/>
        <v>-3.1199028255850303E-2</v>
      </c>
      <c r="Q845" s="42"/>
      <c r="R845" s="42"/>
      <c r="S845" s="103">
        <v>4327.6746409999996</v>
      </c>
      <c r="T845" s="44">
        <f t="shared" si="58"/>
        <v>3.2160296050979698E-2</v>
      </c>
      <c r="U845" s="42"/>
      <c r="V845" s="42"/>
      <c r="W845" s="103">
        <v>444.96560378999999</v>
      </c>
      <c r="X845" s="44">
        <f t="shared" si="59"/>
        <v>1.2694117938265803E-2</v>
      </c>
      <c r="Y845" s="42"/>
      <c r="Z845" s="42"/>
      <c r="AA845" s="103">
        <v>311.86268060999998</v>
      </c>
      <c r="AB845" s="44">
        <f t="shared" si="60"/>
        <v>-2.3008294760645587E-2</v>
      </c>
      <c r="AC845" s="42"/>
      <c r="AD845" s="42"/>
      <c r="AE845" s="42"/>
      <c r="AF845" s="42"/>
      <c r="AG845" s="42"/>
      <c r="AH845" s="42"/>
      <c r="AI845" s="42"/>
    </row>
    <row r="846" spans="11:35" ht="14.4">
      <c r="K846" s="102">
        <v>45441</v>
      </c>
      <c r="L846" s="103">
        <v>21256.30078125</v>
      </c>
      <c r="M846" s="100">
        <f t="shared" si="64"/>
        <v>-6.1273991646222381E-3</v>
      </c>
      <c r="O846" s="103">
        <v>1423.0354460000001</v>
      </c>
      <c r="P846" s="44">
        <f t="shared" si="57"/>
        <v>3.793523410601507E-2</v>
      </c>
      <c r="Q846" s="42"/>
      <c r="R846" s="42"/>
      <c r="S846" s="103">
        <v>4382.7545739999996</v>
      </c>
      <c r="T846" s="44">
        <f t="shared" si="58"/>
        <v>1.2727373836789235E-2</v>
      </c>
      <c r="U846" s="42"/>
      <c r="V846" s="42"/>
      <c r="W846" s="103">
        <v>438.74056736</v>
      </c>
      <c r="X846" s="44">
        <f t="shared" si="59"/>
        <v>-1.3989927259496437E-2</v>
      </c>
      <c r="Y846" s="42"/>
      <c r="Z846" s="42"/>
      <c r="AA846" s="103">
        <v>320.80585480000002</v>
      </c>
      <c r="AB846" s="44">
        <f t="shared" si="60"/>
        <v>2.8676641182289853E-2</v>
      </c>
      <c r="AC846" s="42"/>
      <c r="AD846" s="42"/>
      <c r="AE846" s="42"/>
      <c r="AF846" s="42"/>
      <c r="AG846" s="42"/>
      <c r="AH846" s="42"/>
      <c r="AI846" s="42"/>
    </row>
    <row r="847" spans="11:35" ht="14.4">
      <c r="K847" s="102">
        <v>45442</v>
      </c>
      <c r="L847" s="103">
        <v>21038.55078125</v>
      </c>
      <c r="M847" s="100">
        <f t="shared" si="64"/>
        <v>-1.0244021395861891E-2</v>
      </c>
      <c r="O847" s="103">
        <v>1423.6247960000001</v>
      </c>
      <c r="P847" s="44">
        <f t="shared" si="57"/>
        <v>4.1414990867338908E-4</v>
      </c>
      <c r="Q847" s="42"/>
      <c r="R847" s="42"/>
      <c r="S847" s="103">
        <v>4348.0707080000002</v>
      </c>
      <c r="T847" s="44">
        <f t="shared" si="58"/>
        <v>-7.9137139473325346E-3</v>
      </c>
      <c r="U847" s="42"/>
      <c r="V847" s="42"/>
      <c r="W847" s="103">
        <v>426.14110359</v>
      </c>
      <c r="X847" s="44">
        <f t="shared" si="59"/>
        <v>-2.8717343932460615E-2</v>
      </c>
      <c r="Y847" s="42"/>
      <c r="Z847" s="42"/>
      <c r="AA847" s="103">
        <v>312.81193820999999</v>
      </c>
      <c r="AB847" s="44">
        <f t="shared" si="60"/>
        <v>-2.4918237838843948E-2</v>
      </c>
      <c r="AC847" s="42"/>
      <c r="AD847" s="42"/>
      <c r="AE847" s="42"/>
      <c r="AF847" s="42"/>
      <c r="AG847" s="42"/>
      <c r="AH847" s="42"/>
      <c r="AI847" s="42"/>
    </row>
    <row r="848" spans="11:35" ht="14.4">
      <c r="K848" s="102">
        <v>45443</v>
      </c>
      <c r="L848" s="103">
        <v>21103.30078125</v>
      </c>
      <c r="M848" s="100">
        <f t="shared" si="64"/>
        <v>3.0776834713208689E-3</v>
      </c>
      <c r="O848" s="103">
        <v>1437.523641</v>
      </c>
      <c r="P848" s="44">
        <f t="shared" ref="P848:P911" si="65">O848/O847-1</f>
        <v>9.7629972722110825E-3</v>
      </c>
      <c r="Q848" s="42"/>
      <c r="R848" s="42"/>
      <c r="S848" s="103">
        <v>4244.0200940000004</v>
      </c>
      <c r="T848" s="44">
        <f t="shared" ref="T848:T911" si="66">S848/S847-1</f>
        <v>-2.3930294833650612E-2</v>
      </c>
      <c r="U848" s="42"/>
      <c r="V848" s="42"/>
      <c r="W848" s="103">
        <v>417.27665172000002</v>
      </c>
      <c r="X848" s="44">
        <f t="shared" ref="X848:X911" si="67">W848/W847-1</f>
        <v>-2.0801682342590166E-2</v>
      </c>
      <c r="Y848" s="42"/>
      <c r="Z848" s="42"/>
      <c r="AA848" s="103">
        <v>307.76578837</v>
      </c>
      <c r="AB848" s="44">
        <f t="shared" ref="AB848:AB911" si="68">AA848/AA847-1</f>
        <v>-1.6131576911276202E-2</v>
      </c>
      <c r="AC848" s="42"/>
      <c r="AD848" s="42"/>
      <c r="AE848" s="42"/>
      <c r="AF848" s="42"/>
      <c r="AG848" s="42"/>
      <c r="AH848" s="42"/>
      <c r="AI848" s="42"/>
    </row>
    <row r="849" spans="11:35" ht="14.4">
      <c r="K849" s="102">
        <v>45446</v>
      </c>
      <c r="L849" s="103">
        <v>21797.400390629999</v>
      </c>
      <c r="M849" s="100">
        <f t="shared" si="64"/>
        <v>3.2890570843623568E-2</v>
      </c>
      <c r="O849" s="103">
        <v>1421.2182829999999</v>
      </c>
      <c r="P849" s="44">
        <f t="shared" si="65"/>
        <v>-1.1342671198546261E-2</v>
      </c>
      <c r="Q849" s="42"/>
      <c r="R849" s="42"/>
      <c r="S849" s="103">
        <v>4258.5041719999999</v>
      </c>
      <c r="T849" s="44">
        <f t="shared" si="66"/>
        <v>3.4128203163967807E-3</v>
      </c>
      <c r="U849" s="42"/>
      <c r="V849" s="42"/>
      <c r="W849" s="103">
        <v>425.64310067999998</v>
      </c>
      <c r="X849" s="44">
        <f t="shared" si="67"/>
        <v>2.0050124840471417E-2</v>
      </c>
      <c r="Y849" s="42"/>
      <c r="Z849" s="42"/>
      <c r="AA849" s="103">
        <v>314.51065548000003</v>
      </c>
      <c r="AB849" s="44">
        <f t="shared" si="68"/>
        <v>2.1915584398520815E-2</v>
      </c>
      <c r="AC849" s="42"/>
      <c r="AD849" s="42"/>
      <c r="AE849" s="42"/>
      <c r="AF849" s="42"/>
      <c r="AG849" s="42"/>
      <c r="AH849" s="42"/>
      <c r="AI849" s="42"/>
    </row>
    <row r="850" spans="11:35" ht="14.4">
      <c r="K850" s="102">
        <v>45447</v>
      </c>
      <c r="L850" s="103">
        <v>20323.849609379999</v>
      </c>
      <c r="M850" s="100">
        <f t="shared" si="64"/>
        <v>-6.7602133962884503E-2</v>
      </c>
      <c r="O850" s="103">
        <v>1387.9199900000001</v>
      </c>
      <c r="P850" s="44">
        <f t="shared" si="65"/>
        <v>-2.3429400957122204E-2</v>
      </c>
      <c r="Q850" s="42"/>
      <c r="R850" s="42"/>
      <c r="S850" s="103">
        <v>4260.721168</v>
      </c>
      <c r="T850" s="44">
        <f t="shared" si="66"/>
        <v>5.2060439780166057E-4</v>
      </c>
      <c r="U850" s="42"/>
      <c r="V850" s="42"/>
      <c r="W850" s="103">
        <v>402.63535608000001</v>
      </c>
      <c r="X850" s="44">
        <f t="shared" si="67"/>
        <v>-5.4054076204320456E-2</v>
      </c>
      <c r="Y850" s="42"/>
      <c r="Z850" s="42"/>
      <c r="AA850" s="103">
        <v>294.72572193000002</v>
      </c>
      <c r="AB850" s="44">
        <f t="shared" si="68"/>
        <v>-6.2907037346014993E-2</v>
      </c>
      <c r="AC850" s="42"/>
      <c r="AD850" s="42"/>
      <c r="AE850" s="42"/>
      <c r="AF850" s="42"/>
      <c r="AG850" s="42"/>
      <c r="AH850" s="42"/>
      <c r="AI850" s="42"/>
    </row>
    <row r="851" spans="11:35" ht="14.4">
      <c r="K851" s="102">
        <v>45448</v>
      </c>
      <c r="L851" s="103">
        <v>21054.400390629999</v>
      </c>
      <c r="M851" s="100">
        <f t="shared" si="64"/>
        <v>3.5945492379201305E-2</v>
      </c>
      <c r="O851" s="103">
        <v>1459.673391</v>
      </c>
      <c r="P851" s="44">
        <f t="shared" si="65"/>
        <v>5.1698513975578564E-2</v>
      </c>
      <c r="Q851" s="42"/>
      <c r="R851" s="42"/>
      <c r="S851" s="103">
        <v>4436.6524049999998</v>
      </c>
      <c r="T851" s="44">
        <f t="shared" si="66"/>
        <v>4.1291422288162183E-2</v>
      </c>
      <c r="U851" s="42"/>
      <c r="V851" s="42"/>
      <c r="W851" s="103">
        <v>424.44787375999999</v>
      </c>
      <c r="X851" s="44">
        <f t="shared" si="67"/>
        <v>5.4174372296470708E-2</v>
      </c>
      <c r="Y851" s="42"/>
      <c r="Z851" s="42"/>
      <c r="AA851" s="103">
        <v>312.41224239000002</v>
      </c>
      <c r="AB851" s="44">
        <f t="shared" si="68"/>
        <v>6.0010101406081873E-2</v>
      </c>
      <c r="AC851" s="42"/>
      <c r="AD851" s="42"/>
      <c r="AE851" s="42"/>
      <c r="AF851" s="42"/>
      <c r="AG851" s="42"/>
      <c r="AH851" s="42"/>
      <c r="AI851" s="42"/>
    </row>
    <row r="852" spans="11:35" ht="14.4">
      <c r="K852" s="102">
        <v>45449</v>
      </c>
      <c r="L852" s="103">
        <v>21365</v>
      </c>
      <c r="M852" s="100">
        <f t="shared" si="64"/>
        <v>1.4752241983021719E-2</v>
      </c>
      <c r="O852" s="103">
        <v>1440.9615180000001</v>
      </c>
      <c r="P852" s="44">
        <f t="shared" si="65"/>
        <v>-1.2819219090635547E-2</v>
      </c>
      <c r="Q852" s="42"/>
      <c r="R852" s="42"/>
      <c r="S852" s="103">
        <v>4383.6412739999996</v>
      </c>
      <c r="T852" s="44">
        <f t="shared" si="66"/>
        <v>-1.1948452608155136E-2</v>
      </c>
      <c r="U852" s="42"/>
      <c r="V852" s="42"/>
      <c r="W852" s="103">
        <v>427.18688979000001</v>
      </c>
      <c r="X852" s="44">
        <f t="shared" si="67"/>
        <v>6.453126989979463E-3</v>
      </c>
      <c r="Y852" s="42"/>
      <c r="Z852" s="42"/>
      <c r="AA852" s="103">
        <v>311.16319291999997</v>
      </c>
      <c r="AB852" s="44">
        <f t="shared" si="68"/>
        <v>-3.9980810625237506E-3</v>
      </c>
      <c r="AC852" s="42"/>
      <c r="AD852" s="42"/>
      <c r="AE852" s="42"/>
      <c r="AF852" s="42"/>
      <c r="AG852" s="42"/>
      <c r="AH852" s="42"/>
      <c r="AI852" s="42"/>
    </row>
    <row r="853" spans="11:35" ht="14.4">
      <c r="K853" s="102">
        <v>45450</v>
      </c>
      <c r="L853" s="103">
        <v>21764.150390629999</v>
      </c>
      <c r="M853" s="100">
        <f t="shared" ref="M853:M868" si="69">L853/L852-1</f>
        <v>1.8682442809735411E-2</v>
      </c>
      <c r="O853" s="103">
        <v>1427.7011359999999</v>
      </c>
      <c r="P853" s="44">
        <f t="shared" si="65"/>
        <v>-9.2024539408971373E-3</v>
      </c>
      <c r="Q853" s="42"/>
      <c r="R853" s="42"/>
      <c r="S853" s="103">
        <v>4457.6888390000004</v>
      </c>
      <c r="T853" s="44">
        <f t="shared" si="66"/>
        <v>1.6891793915525755E-2</v>
      </c>
      <c r="U853" s="42"/>
      <c r="V853" s="42"/>
      <c r="W853" s="103">
        <v>436.00155132999998</v>
      </c>
      <c r="X853" s="44">
        <f t="shared" si="67"/>
        <v>2.0634204257375943E-2</v>
      </c>
      <c r="Y853" s="42"/>
      <c r="Z853" s="42"/>
      <c r="AA853" s="103">
        <v>314.76046537000002</v>
      </c>
      <c r="AB853" s="44">
        <f t="shared" si="68"/>
        <v>1.156072611365988E-2</v>
      </c>
      <c r="AC853" s="42"/>
      <c r="AD853" s="42"/>
      <c r="AE853" s="42"/>
      <c r="AF853" s="42"/>
      <c r="AG853" s="42"/>
      <c r="AH853" s="42"/>
      <c r="AI853" s="42"/>
    </row>
    <row r="854" spans="11:35" ht="14.4">
      <c r="K854" s="102">
        <v>45453</v>
      </c>
      <c r="L854" s="103">
        <v>21808.25</v>
      </c>
      <c r="M854" s="100">
        <f t="shared" si="69"/>
        <v>2.0262499835044245E-3</v>
      </c>
      <c r="O854" s="103">
        <v>1422.151421</v>
      </c>
      <c r="P854" s="44">
        <f t="shared" si="65"/>
        <v>-3.8871685817583046E-3</v>
      </c>
      <c r="Q854" s="42"/>
      <c r="R854" s="42"/>
      <c r="S854" s="103">
        <v>4469.7100799999998</v>
      </c>
      <c r="T854" s="44">
        <f t="shared" si="66"/>
        <v>2.6967429612463345E-3</v>
      </c>
      <c r="U854" s="42"/>
      <c r="V854" s="42"/>
      <c r="W854" s="103">
        <v>441.87797576000003</v>
      </c>
      <c r="X854" s="44">
        <f t="shared" si="67"/>
        <v>1.3477989727500583E-2</v>
      </c>
      <c r="Y854" s="42"/>
      <c r="Z854" s="42"/>
      <c r="AA854" s="103">
        <v>375.06458357000002</v>
      </c>
      <c r="AB854" s="44">
        <f t="shared" si="68"/>
        <v>0.19158733333651878</v>
      </c>
      <c r="AC854" s="42"/>
      <c r="AD854" s="42"/>
      <c r="AE854" s="42"/>
      <c r="AF854" s="42"/>
      <c r="AG854" s="42"/>
      <c r="AH854" s="42"/>
      <c r="AI854" s="42"/>
    </row>
    <row r="855" spans="11:35" ht="14.4">
      <c r="K855" s="102">
        <v>45454</v>
      </c>
      <c r="L855" s="103">
        <v>21852</v>
      </c>
      <c r="M855" s="100">
        <f t="shared" si="69"/>
        <v>2.0061215365745344E-3</v>
      </c>
      <c r="O855" s="103">
        <v>1423.231896</v>
      </c>
      <c r="P855" s="44">
        <f t="shared" si="65"/>
        <v>7.5974680617352242E-4</v>
      </c>
      <c r="Q855" s="42"/>
      <c r="R855" s="42"/>
      <c r="S855" s="103">
        <v>4409.8021209999997</v>
      </c>
      <c r="T855" s="44">
        <f t="shared" si="66"/>
        <v>-1.3403097276501685E-2</v>
      </c>
      <c r="U855" s="42"/>
      <c r="V855" s="42"/>
      <c r="W855" s="103">
        <v>440.38396702</v>
      </c>
      <c r="X855" s="44">
        <f t="shared" si="67"/>
        <v>-3.3810436861679838E-3</v>
      </c>
      <c r="Y855" s="42"/>
      <c r="Z855" s="42"/>
      <c r="AA855" s="103">
        <v>369.21902208</v>
      </c>
      <c r="AB855" s="44">
        <f t="shared" si="68"/>
        <v>-1.5585479797532109E-2</v>
      </c>
      <c r="AC855" s="42"/>
      <c r="AD855" s="42"/>
      <c r="AE855" s="42"/>
      <c r="AF855" s="42"/>
      <c r="AG855" s="42"/>
      <c r="AH855" s="42"/>
      <c r="AI855" s="42"/>
    </row>
    <row r="856" spans="11:35" ht="14.4">
      <c r="K856" s="102">
        <v>45455</v>
      </c>
      <c r="L856" s="103">
        <v>21960.94921875</v>
      </c>
      <c r="M856" s="100">
        <f t="shared" si="69"/>
        <v>4.9857779036244221E-3</v>
      </c>
      <c r="O856" s="103">
        <v>1406.1407369999999</v>
      </c>
      <c r="P856" s="44">
        <f t="shared" si="65"/>
        <v>-1.2008695875939002E-2</v>
      </c>
      <c r="Q856" s="42"/>
      <c r="R856" s="42"/>
      <c r="S856" s="103">
        <v>4387.0408649999999</v>
      </c>
      <c r="T856" s="44">
        <f t="shared" si="66"/>
        <v>-5.1615141395138231E-3</v>
      </c>
      <c r="U856" s="42"/>
      <c r="V856" s="42"/>
      <c r="W856" s="103">
        <v>437.19676829000002</v>
      </c>
      <c r="X856" s="44">
        <f t="shared" si="67"/>
        <v>-7.2373178151039497E-3</v>
      </c>
      <c r="Y856" s="42"/>
      <c r="Z856" s="42"/>
      <c r="AA856" s="103">
        <v>370.36813760000001</v>
      </c>
      <c r="AB856" s="44">
        <f t="shared" si="68"/>
        <v>3.1122868846964469E-3</v>
      </c>
      <c r="AC856" s="42"/>
      <c r="AD856" s="42"/>
      <c r="AE856" s="42"/>
      <c r="AF856" s="42"/>
      <c r="AG856" s="42"/>
      <c r="AH856" s="42"/>
      <c r="AI856" s="42"/>
    </row>
    <row r="857" spans="11:35" ht="14.4">
      <c r="K857" s="102">
        <v>45456</v>
      </c>
      <c r="L857" s="103">
        <v>22074.30078125</v>
      </c>
      <c r="M857" s="100">
        <f t="shared" si="69"/>
        <v>5.1615056057423558E-3</v>
      </c>
      <c r="O857" s="103">
        <v>1419.057331</v>
      </c>
      <c r="P857" s="44">
        <f t="shared" si="65"/>
        <v>9.1858472342942754E-3</v>
      </c>
      <c r="Q857" s="42"/>
      <c r="R857" s="42"/>
      <c r="S857" s="103">
        <v>4526.1203089999999</v>
      </c>
      <c r="T857" s="44">
        <f t="shared" si="66"/>
        <v>3.1702336103039741E-2</v>
      </c>
      <c r="U857" s="42"/>
      <c r="V857" s="42"/>
      <c r="W857" s="103">
        <v>437.74456153</v>
      </c>
      <c r="X857" s="44">
        <f t="shared" si="67"/>
        <v>1.2529672672159098E-3</v>
      </c>
      <c r="Y857" s="42"/>
      <c r="Z857" s="42"/>
      <c r="AA857" s="103">
        <v>365.97149346999998</v>
      </c>
      <c r="AB857" s="44">
        <f t="shared" si="68"/>
        <v>-1.1871010715150732E-2</v>
      </c>
      <c r="AC857" s="42"/>
      <c r="AD857" s="42"/>
      <c r="AE857" s="42"/>
      <c r="AF857" s="42"/>
      <c r="AG857" s="42"/>
      <c r="AH857" s="42"/>
      <c r="AI857" s="42"/>
    </row>
    <row r="858" spans="11:35" ht="14.4">
      <c r="K858" s="102">
        <v>45457</v>
      </c>
      <c r="L858" s="103">
        <v>22214.30078125</v>
      </c>
      <c r="M858" s="100">
        <f t="shared" si="69"/>
        <v>6.3422167427797937E-3</v>
      </c>
      <c r="O858" s="103">
        <v>1503.3344259999999</v>
      </c>
      <c r="P858" s="44">
        <f t="shared" si="65"/>
        <v>5.9389492699784219E-2</v>
      </c>
      <c r="Q858" s="42"/>
      <c r="R858" s="42"/>
      <c r="S858" s="103">
        <v>4521.2922840000001</v>
      </c>
      <c r="T858" s="44">
        <f t="shared" si="66"/>
        <v>-1.0667027543213026E-3</v>
      </c>
      <c r="U858" s="42"/>
      <c r="V858" s="42"/>
      <c r="W858" s="103">
        <v>433.16292476000001</v>
      </c>
      <c r="X858" s="44">
        <f t="shared" si="67"/>
        <v>-1.0466461888153034E-2</v>
      </c>
      <c r="Y858" s="42"/>
      <c r="Z858" s="42"/>
      <c r="AA858" s="103">
        <v>356.57865148000002</v>
      </c>
      <c r="AB858" s="44">
        <f t="shared" si="68"/>
        <v>-2.5665501705995353E-2</v>
      </c>
      <c r="AC858" s="42"/>
      <c r="AD858" s="42"/>
      <c r="AE858" s="42"/>
      <c r="AF858" s="42"/>
      <c r="AG858" s="42"/>
      <c r="AH858" s="42"/>
      <c r="AI858" s="42"/>
    </row>
    <row r="859" spans="11:35" ht="14.4">
      <c r="K859" s="102">
        <v>45461</v>
      </c>
      <c r="L859" s="103">
        <v>22329.599609379999</v>
      </c>
      <c r="M859" s="100">
        <f t="shared" si="69"/>
        <v>5.1902974244102396E-3</v>
      </c>
      <c r="O859" s="103">
        <v>1554.607904</v>
      </c>
      <c r="P859" s="44">
        <f t="shared" si="65"/>
        <v>3.4106501596205652E-2</v>
      </c>
      <c r="Q859" s="42"/>
      <c r="R859" s="42"/>
      <c r="S859" s="103">
        <v>4497.5456960000001</v>
      </c>
      <c r="T859" s="44">
        <f t="shared" si="66"/>
        <v>-5.2521682979962403E-3</v>
      </c>
      <c r="U859" s="42"/>
      <c r="V859" s="42"/>
      <c r="W859" s="103">
        <v>426.53949596000001</v>
      </c>
      <c r="X859" s="44">
        <f t="shared" si="67"/>
        <v>-1.5290848827077763E-2</v>
      </c>
      <c r="Y859" s="42"/>
      <c r="Z859" s="42"/>
      <c r="AA859" s="103">
        <v>354.63011433000003</v>
      </c>
      <c r="AB859" s="44">
        <f t="shared" si="68"/>
        <v>-5.4645367632427666E-3</v>
      </c>
      <c r="AC859" s="42"/>
      <c r="AD859" s="42"/>
      <c r="AE859" s="42"/>
      <c r="AF859" s="42"/>
      <c r="AG859" s="42"/>
      <c r="AH859" s="42"/>
      <c r="AI859" s="42"/>
    </row>
    <row r="860" spans="11:35" ht="14.4">
      <c r="K860" s="102">
        <v>45462</v>
      </c>
      <c r="L860" s="103">
        <v>22224.900390629999</v>
      </c>
      <c r="M860" s="100">
        <f t="shared" si="69"/>
        <v>-4.6888086029996945E-3</v>
      </c>
      <c r="O860" s="103">
        <v>1547.9286</v>
      </c>
      <c r="P860" s="44">
        <f t="shared" si="65"/>
        <v>-4.2964557061714315E-3</v>
      </c>
      <c r="Q860" s="42"/>
      <c r="R860" s="42"/>
      <c r="S860" s="103">
        <v>4413.9897799999999</v>
      </c>
      <c r="T860" s="44">
        <f t="shared" si="66"/>
        <v>-1.8578113853142786E-2</v>
      </c>
      <c r="U860" s="42"/>
      <c r="V860" s="42"/>
      <c r="W860" s="103">
        <v>428.63111816000003</v>
      </c>
      <c r="X860" s="44">
        <f t="shared" si="67"/>
        <v>4.9037011104737793E-3</v>
      </c>
      <c r="Y860" s="42"/>
      <c r="Z860" s="42"/>
      <c r="AA860" s="103">
        <v>358.27733876999997</v>
      </c>
      <c r="AB860" s="44">
        <f t="shared" si="68"/>
        <v>1.0284587497287445E-2</v>
      </c>
      <c r="AC860" s="42"/>
      <c r="AD860" s="42"/>
      <c r="AE860" s="42"/>
      <c r="AF860" s="42"/>
      <c r="AG860" s="42"/>
      <c r="AH860" s="42"/>
      <c r="AI860" s="42"/>
    </row>
    <row r="861" spans="11:35" ht="14.4">
      <c r="K861" s="102">
        <v>45463</v>
      </c>
      <c r="L861" s="103">
        <v>22305.099609379999</v>
      </c>
      <c r="M861" s="100">
        <f t="shared" si="69"/>
        <v>3.6085299524586389E-3</v>
      </c>
      <c r="O861" s="103">
        <v>1543.9013729999999</v>
      </c>
      <c r="P861" s="44">
        <f t="shared" si="65"/>
        <v>-2.6016878297875357E-3</v>
      </c>
      <c r="Q861" s="42"/>
      <c r="R861" s="42"/>
      <c r="S861" s="103">
        <v>4437.9822080000004</v>
      </c>
      <c r="T861" s="44">
        <f t="shared" si="66"/>
        <v>5.4355422635348205E-3</v>
      </c>
      <c r="U861" s="42"/>
      <c r="V861" s="42"/>
      <c r="W861" s="103">
        <v>431.12113273</v>
      </c>
      <c r="X861" s="44">
        <f t="shared" si="67"/>
        <v>5.8092249127617013E-3</v>
      </c>
      <c r="Y861" s="42"/>
      <c r="Z861" s="42"/>
      <c r="AA861" s="103">
        <v>363.42344255</v>
      </c>
      <c r="AB861" s="44">
        <f t="shared" si="68"/>
        <v>1.436346434208513E-2</v>
      </c>
      <c r="AC861" s="42"/>
      <c r="AD861" s="42"/>
      <c r="AE861" s="42"/>
      <c r="AF861" s="42"/>
      <c r="AG861" s="42"/>
      <c r="AH861" s="42"/>
      <c r="AI861" s="42"/>
    </row>
    <row r="862" spans="11:35" ht="14.4">
      <c r="K862" s="102">
        <v>45464</v>
      </c>
      <c r="L862" s="103">
        <v>22236.19921875</v>
      </c>
      <c r="M862" s="100">
        <f t="shared" si="69"/>
        <v>-3.0889972175253133E-3</v>
      </c>
      <c r="O862" s="103">
        <v>1540.543032</v>
      </c>
      <c r="P862" s="44">
        <f t="shared" si="65"/>
        <v>-2.175230269712225E-3</v>
      </c>
      <c r="Q862" s="42"/>
      <c r="R862" s="42"/>
      <c r="S862" s="103">
        <v>4455.8168070000002</v>
      </c>
      <c r="T862" s="44">
        <f t="shared" si="66"/>
        <v>4.0186278727865066E-3</v>
      </c>
      <c r="U862" s="42"/>
      <c r="V862" s="42"/>
      <c r="W862" s="103">
        <v>428.28250616000003</v>
      </c>
      <c r="X862" s="44">
        <f t="shared" si="67"/>
        <v>-6.5842900161837692E-3</v>
      </c>
      <c r="Y862" s="42"/>
      <c r="Z862" s="42"/>
      <c r="AA862" s="103">
        <v>359.72624614</v>
      </c>
      <c r="AB862" s="44">
        <f t="shared" si="68"/>
        <v>-1.0173246899149446E-2</v>
      </c>
      <c r="AC862" s="42"/>
      <c r="AD862" s="42"/>
      <c r="AE862" s="42"/>
      <c r="AF862" s="42"/>
      <c r="AG862" s="42"/>
      <c r="AH862" s="42"/>
      <c r="AI862" s="42"/>
    </row>
    <row r="863" spans="11:35" ht="14.4">
      <c r="K863" s="102">
        <v>45467</v>
      </c>
      <c r="L863" s="103">
        <v>22289.099609379999</v>
      </c>
      <c r="M863" s="100">
        <f t="shared" si="69"/>
        <v>2.3790212576164649E-3</v>
      </c>
      <c r="O863" s="103">
        <v>1503.3542749999999</v>
      </c>
      <c r="P863" s="44">
        <f t="shared" si="65"/>
        <v>-2.4140031292550157E-2</v>
      </c>
      <c r="Q863" s="42"/>
      <c r="R863" s="42"/>
      <c r="S863" s="103">
        <v>4453.2548470000002</v>
      </c>
      <c r="T863" s="44">
        <f t="shared" si="66"/>
        <v>-5.7496977792603765E-4</v>
      </c>
      <c r="U863" s="42"/>
      <c r="V863" s="42"/>
      <c r="W863" s="103">
        <v>427.63511233000003</v>
      </c>
      <c r="X863" s="44">
        <f t="shared" si="67"/>
        <v>-1.5116046550781581E-3</v>
      </c>
      <c r="Y863" s="42"/>
      <c r="Z863" s="42"/>
      <c r="AA863" s="103">
        <v>358.12745282999998</v>
      </c>
      <c r="AB863" s="44">
        <f t="shared" si="68"/>
        <v>-4.4444722261878233E-3</v>
      </c>
      <c r="AC863" s="42"/>
      <c r="AD863" s="42"/>
      <c r="AE863" s="42"/>
      <c r="AF863" s="42"/>
      <c r="AG863" s="42"/>
      <c r="AH863" s="42"/>
      <c r="AI863" s="42"/>
    </row>
    <row r="864" spans="11:35" ht="14.4">
      <c r="K864" s="102">
        <v>45468</v>
      </c>
      <c r="L864" s="103">
        <v>22370.650390629999</v>
      </c>
      <c r="M864" s="100">
        <f t="shared" si="69"/>
        <v>3.6587741397897666E-3</v>
      </c>
      <c r="O864" s="103">
        <v>1522.3684470000001</v>
      </c>
      <c r="P864" s="44">
        <f t="shared" si="65"/>
        <v>1.2647831796001707E-2</v>
      </c>
      <c r="Q864" s="42"/>
      <c r="R864" s="42"/>
      <c r="S864" s="103">
        <v>4472.7151439999998</v>
      </c>
      <c r="T864" s="44">
        <f t="shared" si="66"/>
        <v>4.3699041866218646E-3</v>
      </c>
      <c r="U864" s="42"/>
      <c r="V864" s="42"/>
      <c r="W864" s="103">
        <v>425.69288104999998</v>
      </c>
      <c r="X864" s="44">
        <f t="shared" si="67"/>
        <v>-4.5417956196759368E-3</v>
      </c>
      <c r="Y864" s="42"/>
      <c r="Z864" s="42"/>
      <c r="AA864" s="103">
        <v>352.58169319000001</v>
      </c>
      <c r="AB864" s="44">
        <f t="shared" si="68"/>
        <v>-1.5485435691054095E-2</v>
      </c>
      <c r="AC864" s="42"/>
      <c r="AD864" s="42"/>
      <c r="AE864" s="42"/>
      <c r="AF864" s="42"/>
      <c r="AG864" s="42"/>
      <c r="AH864" s="42"/>
      <c r="AI864" s="42"/>
    </row>
    <row r="865" spans="11:35" ht="14.4">
      <c r="K865" s="102">
        <v>45469</v>
      </c>
      <c r="L865" s="103">
        <v>22436.80078125</v>
      </c>
      <c r="M865" s="100">
        <f t="shared" si="69"/>
        <v>2.9570168709851519E-3</v>
      </c>
      <c r="O865" s="103">
        <v>1482.7597040000001</v>
      </c>
      <c r="P865" s="44">
        <f t="shared" si="65"/>
        <v>-2.6017842840905914E-2</v>
      </c>
      <c r="Q865" s="42"/>
      <c r="R865" s="42"/>
      <c r="S865" s="103">
        <v>4478.6766960000004</v>
      </c>
      <c r="T865" s="44">
        <f t="shared" si="66"/>
        <v>1.3328709314290865E-3</v>
      </c>
      <c r="U865" s="42"/>
      <c r="V865" s="42"/>
      <c r="W865" s="103">
        <v>425.74270125999999</v>
      </c>
      <c r="X865" s="44">
        <f t="shared" si="67"/>
        <v>1.1703322328782129E-4</v>
      </c>
      <c r="Y865" s="42"/>
      <c r="Z865" s="42"/>
      <c r="AA865" s="103">
        <v>355.62935390000001</v>
      </c>
      <c r="AB865" s="44">
        <f t="shared" si="68"/>
        <v>8.6438427430139964E-3</v>
      </c>
      <c r="AC865" s="42"/>
      <c r="AD865" s="42"/>
      <c r="AE865" s="42"/>
      <c r="AF865" s="42"/>
      <c r="AG865" s="42"/>
      <c r="AH865" s="42"/>
      <c r="AI865" s="42"/>
    </row>
    <row r="866" spans="11:35" ht="14.4">
      <c r="K866" s="102">
        <v>45470</v>
      </c>
      <c r="L866" s="103">
        <v>22537.400390629999</v>
      </c>
      <c r="M866" s="100">
        <f t="shared" si="69"/>
        <v>4.4836877753118287E-3</v>
      </c>
      <c r="O866" s="103">
        <v>1542.123431</v>
      </c>
      <c r="P866" s="44">
        <f t="shared" si="65"/>
        <v>4.0035972679764553E-2</v>
      </c>
      <c r="Q866" s="42"/>
      <c r="R866" s="42"/>
      <c r="S866" s="103">
        <v>4456.0140709999996</v>
      </c>
      <c r="T866" s="44">
        <f t="shared" si="66"/>
        <v>-5.0601163107489855E-3</v>
      </c>
      <c r="U866" s="42"/>
      <c r="V866" s="42"/>
      <c r="W866" s="103">
        <v>421.80846828</v>
      </c>
      <c r="X866" s="44">
        <f t="shared" si="67"/>
        <v>-9.2408700568594737E-3</v>
      </c>
      <c r="Y866" s="42"/>
      <c r="Z866" s="42"/>
      <c r="AA866" s="103">
        <v>347.68541928000002</v>
      </c>
      <c r="AB866" s="44">
        <f t="shared" si="68"/>
        <v>-2.2337679758104967E-2</v>
      </c>
      <c r="AC866" s="42"/>
      <c r="AD866" s="42"/>
      <c r="AE866" s="42"/>
      <c r="AF866" s="42"/>
      <c r="AG866" s="42"/>
      <c r="AH866" s="42"/>
      <c r="AI866" s="42"/>
    </row>
    <row r="867" spans="11:35" ht="14.4">
      <c r="K867" s="102">
        <v>45471</v>
      </c>
      <c r="L867" s="103">
        <v>22559.69921875</v>
      </c>
      <c r="M867" s="100">
        <f t="shared" si="69"/>
        <v>9.8941438380228952E-4</v>
      </c>
      <c r="O867" s="103">
        <v>1530.0728899999999</v>
      </c>
      <c r="P867" s="44">
        <f t="shared" si="65"/>
        <v>-7.8142519319519543E-3</v>
      </c>
      <c r="Q867" s="42"/>
      <c r="R867" s="42"/>
      <c r="S867" s="103">
        <v>4529.0272340000001</v>
      </c>
      <c r="T867" s="44">
        <f t="shared" si="66"/>
        <v>1.6385307998727949E-2</v>
      </c>
      <c r="U867" s="42"/>
      <c r="V867" s="42"/>
      <c r="W867" s="103">
        <v>422.85426444000001</v>
      </c>
      <c r="X867" s="44">
        <f t="shared" si="67"/>
        <v>2.4793152310678135E-3</v>
      </c>
      <c r="Y867" s="42"/>
      <c r="Z867" s="42"/>
      <c r="AA867" s="103">
        <v>346.08663596999997</v>
      </c>
      <c r="AB867" s="44">
        <f t="shared" si="68"/>
        <v>-4.5983616837049768E-3</v>
      </c>
      <c r="AC867" s="42"/>
      <c r="AD867" s="42"/>
      <c r="AE867" s="42"/>
      <c r="AF867" s="42"/>
      <c r="AG867" s="42"/>
      <c r="AH867" s="42"/>
      <c r="AI867" s="42"/>
    </row>
    <row r="868" spans="11:35" ht="14.4">
      <c r="K868" s="102">
        <v>45474</v>
      </c>
      <c r="L868" s="103">
        <v>22727.599609379999</v>
      </c>
      <c r="M868" s="100">
        <f t="shared" si="69"/>
        <v>7.4424924287310734E-3</v>
      </c>
      <c r="O868" s="103">
        <v>1509.2807700000001</v>
      </c>
      <c r="P868" s="44">
        <f t="shared" si="65"/>
        <v>-1.3588973529228277E-2</v>
      </c>
      <c r="Q868" s="42"/>
      <c r="R868" s="42"/>
      <c r="S868" s="103">
        <v>4534.5942590000004</v>
      </c>
      <c r="T868" s="44">
        <f t="shared" si="66"/>
        <v>1.2291877951644548E-3</v>
      </c>
      <c r="U868" s="42"/>
      <c r="V868" s="42"/>
      <c r="W868" s="103">
        <v>429.07930087</v>
      </c>
      <c r="X868" s="44">
        <f t="shared" si="67"/>
        <v>1.4721470145852678E-2</v>
      </c>
      <c r="Y868" s="42"/>
      <c r="Z868" s="42"/>
      <c r="AA868" s="103">
        <v>354.68009628999999</v>
      </c>
      <c r="AB868" s="44">
        <f t="shared" si="68"/>
        <v>2.4830373169176356E-2</v>
      </c>
      <c r="AC868" s="42"/>
      <c r="AD868" s="42"/>
      <c r="AE868" s="42"/>
      <c r="AF868" s="42"/>
      <c r="AG868" s="42"/>
      <c r="AH868" s="42"/>
      <c r="AI868" s="42"/>
    </row>
    <row r="869" spans="11:35" ht="14.4">
      <c r="K869" s="102">
        <v>45475</v>
      </c>
      <c r="L869" s="103">
        <v>22677.80078125</v>
      </c>
      <c r="M869" s="100">
        <f t="shared" ref="M869:M884" si="70">L869/L868-1</f>
        <v>-2.1911169232955441E-3</v>
      </c>
      <c r="O869" s="103">
        <v>1523.6031330000001</v>
      </c>
      <c r="P869" s="44">
        <f t="shared" si="65"/>
        <v>9.4895285785692174E-3</v>
      </c>
      <c r="Q869" s="42"/>
      <c r="R869" s="42"/>
      <c r="S869" s="103">
        <v>4504.3939469999996</v>
      </c>
      <c r="T869" s="44">
        <f t="shared" si="66"/>
        <v>-6.6599810865241027E-3</v>
      </c>
      <c r="U869" s="42"/>
      <c r="V869" s="42"/>
      <c r="W869" s="103">
        <v>436.00155132999998</v>
      </c>
      <c r="X869" s="44">
        <f t="shared" si="67"/>
        <v>1.6132799801725328E-2</v>
      </c>
      <c r="Y869" s="42"/>
      <c r="Z869" s="42"/>
      <c r="AA869" s="103">
        <v>356.67857543999997</v>
      </c>
      <c r="AB869" s="44">
        <f t="shared" si="68"/>
        <v>5.6345962767698765E-3</v>
      </c>
      <c r="AC869" s="42"/>
      <c r="AD869" s="42"/>
      <c r="AE869" s="42"/>
      <c r="AF869" s="42"/>
      <c r="AG869" s="42"/>
      <c r="AH869" s="42"/>
      <c r="AI869" s="42"/>
    </row>
    <row r="870" spans="11:35" ht="14.4">
      <c r="K870" s="102">
        <v>45476</v>
      </c>
      <c r="L870" s="103">
        <v>22851.19921875</v>
      </c>
      <c r="M870" s="100">
        <f t="shared" si="70"/>
        <v>7.6461751812972878E-3</v>
      </c>
      <c r="O870" s="103">
        <v>1570.32367</v>
      </c>
      <c r="P870" s="44">
        <f t="shared" si="65"/>
        <v>3.0664505728605684E-2</v>
      </c>
      <c r="Q870" s="42"/>
      <c r="R870" s="42"/>
      <c r="S870" s="103">
        <v>4492.2740729999996</v>
      </c>
      <c r="T870" s="44">
        <f t="shared" si="66"/>
        <v>-2.690678067372887E-3</v>
      </c>
      <c r="U870" s="42"/>
      <c r="V870" s="42"/>
      <c r="W870" s="103">
        <v>435.15493642000001</v>
      </c>
      <c r="X870" s="44">
        <f t="shared" si="67"/>
        <v>-1.941770407507537E-3</v>
      </c>
      <c r="Y870" s="42"/>
      <c r="Z870" s="42"/>
      <c r="AA870" s="103">
        <v>362.72396486000002</v>
      </c>
      <c r="AB870" s="44">
        <f t="shared" si="68"/>
        <v>1.6949124046888642E-2</v>
      </c>
      <c r="AC870" s="42"/>
      <c r="AD870" s="42"/>
      <c r="AE870" s="42"/>
      <c r="AF870" s="42"/>
      <c r="AG870" s="42"/>
      <c r="AH870" s="42"/>
      <c r="AI870" s="42"/>
    </row>
    <row r="871" spans="11:35" ht="14.4">
      <c r="K871" s="102">
        <v>45477</v>
      </c>
      <c r="L871" s="103">
        <v>22914.19921875</v>
      </c>
      <c r="M871" s="100">
        <f t="shared" si="70"/>
        <v>2.7569669056277668E-3</v>
      </c>
      <c r="O871" s="103">
        <v>1695.866593</v>
      </c>
      <c r="P871" s="44">
        <f t="shared" si="65"/>
        <v>7.9947163376834274E-2</v>
      </c>
      <c r="Q871" s="42"/>
      <c r="R871" s="42"/>
      <c r="S871" s="103">
        <v>4477.395469</v>
      </c>
      <c r="T871" s="44">
        <f t="shared" si="66"/>
        <v>-3.3120428001988111E-3</v>
      </c>
      <c r="U871" s="42"/>
      <c r="V871" s="42"/>
      <c r="W871" s="103">
        <v>452.63485861999999</v>
      </c>
      <c r="X871" s="44">
        <f t="shared" si="67"/>
        <v>4.0169421824342688E-2</v>
      </c>
      <c r="Y871" s="42"/>
      <c r="Z871" s="42"/>
      <c r="AA871" s="103">
        <v>368.21978251000002</v>
      </c>
      <c r="AB871" s="44">
        <f t="shared" si="68"/>
        <v>1.5151515153186024E-2</v>
      </c>
      <c r="AC871" s="42"/>
      <c r="AD871" s="42"/>
      <c r="AE871" s="42"/>
      <c r="AF871" s="42"/>
      <c r="AG871" s="42"/>
      <c r="AH871" s="42"/>
      <c r="AI871" s="42"/>
    </row>
    <row r="872" spans="11:35" ht="14.4">
      <c r="K872" s="102">
        <v>45478</v>
      </c>
      <c r="L872" s="103">
        <v>22987.650390629999</v>
      </c>
      <c r="M872" s="100">
        <f t="shared" si="70"/>
        <v>3.2054871819344743E-3</v>
      </c>
      <c r="O872" s="103">
        <v>1663.07332</v>
      </c>
      <c r="P872" s="44">
        <f t="shared" si="65"/>
        <v>-1.9337177308262454E-2</v>
      </c>
      <c r="Q872" s="42"/>
      <c r="R872" s="42"/>
      <c r="S872" s="103">
        <v>4561.7895070000004</v>
      </c>
      <c r="T872" s="44">
        <f t="shared" si="66"/>
        <v>1.8848913075540707E-2</v>
      </c>
      <c r="U872" s="42"/>
      <c r="V872" s="42"/>
      <c r="W872" s="103">
        <v>475.24417101</v>
      </c>
      <c r="X872" s="44">
        <f t="shared" si="67"/>
        <v>4.9950444512673275E-2</v>
      </c>
      <c r="Y872" s="42"/>
      <c r="Z872" s="42"/>
      <c r="AA872" s="103">
        <v>364.22282422000001</v>
      </c>
      <c r="AB872" s="44">
        <f t="shared" si="68"/>
        <v>-1.0854816823676394E-2</v>
      </c>
      <c r="AC872" s="42"/>
      <c r="AD872" s="42"/>
      <c r="AE872" s="42"/>
      <c r="AF872" s="42"/>
      <c r="AG872" s="42"/>
      <c r="AH872" s="42"/>
      <c r="AI872" s="42"/>
    </row>
    <row r="873" spans="11:35" ht="14.4">
      <c r="K873" s="102">
        <v>45481</v>
      </c>
      <c r="L873" s="103">
        <v>22971.150390629999</v>
      </c>
      <c r="M873" s="100">
        <f t="shared" si="70"/>
        <v>-7.1777670704120666E-4</v>
      </c>
      <c r="O873" s="103">
        <v>1668.4071650000001</v>
      </c>
      <c r="P873" s="44">
        <f t="shared" si="65"/>
        <v>3.2072217958496463E-3</v>
      </c>
      <c r="Q873" s="42"/>
      <c r="R873" s="42"/>
      <c r="S873" s="103">
        <v>4398.7171420000004</v>
      </c>
      <c r="T873" s="44">
        <f t="shared" si="66"/>
        <v>-3.5747454973485304E-2</v>
      </c>
      <c r="U873" s="42"/>
      <c r="V873" s="42"/>
      <c r="W873" s="103">
        <v>472.55497518999999</v>
      </c>
      <c r="X873" s="44">
        <f t="shared" si="67"/>
        <v>-5.6585561360696923E-3</v>
      </c>
      <c r="Y873" s="42"/>
      <c r="Z873" s="42"/>
      <c r="AA873" s="103">
        <v>361.77467726999998</v>
      </c>
      <c r="AB873" s="44">
        <f t="shared" si="68"/>
        <v>-6.721563798871899E-3</v>
      </c>
      <c r="AC873" s="42"/>
      <c r="AD873" s="42"/>
      <c r="AE873" s="42"/>
      <c r="AF873" s="42"/>
      <c r="AG873" s="42"/>
      <c r="AH873" s="42"/>
      <c r="AI873" s="42"/>
    </row>
    <row r="874" spans="11:35" ht="14.4">
      <c r="K874" s="102">
        <v>45482</v>
      </c>
      <c r="L874" s="103">
        <v>23067.349609379999</v>
      </c>
      <c r="M874" s="100">
        <f t="shared" si="70"/>
        <v>4.1878276496434275E-3</v>
      </c>
      <c r="O874" s="103">
        <v>1675.8646719999999</v>
      </c>
      <c r="P874" s="44">
        <f t="shared" si="65"/>
        <v>4.4698363543649311E-3</v>
      </c>
      <c r="Q874" s="42"/>
      <c r="R874" s="42"/>
      <c r="S874" s="103">
        <v>4485.1799819999997</v>
      </c>
      <c r="T874" s="44">
        <f t="shared" si="66"/>
        <v>1.965637644085616E-2</v>
      </c>
      <c r="U874" s="42"/>
      <c r="V874" s="42"/>
      <c r="W874" s="103">
        <v>477.98318703000001</v>
      </c>
      <c r="X874" s="44">
        <f t="shared" si="67"/>
        <v>1.1486942525189781E-2</v>
      </c>
      <c r="Y874" s="42"/>
      <c r="Z874" s="42"/>
      <c r="AA874" s="103">
        <v>358.07751084</v>
      </c>
      <c r="AB874" s="44">
        <f t="shared" si="68"/>
        <v>-1.0219527961158881E-2</v>
      </c>
      <c r="AC874" s="42"/>
      <c r="AD874" s="42"/>
      <c r="AE874" s="42"/>
      <c r="AF874" s="42"/>
      <c r="AG874" s="42"/>
      <c r="AH874" s="42"/>
      <c r="AI874" s="42"/>
    </row>
    <row r="875" spans="11:35" ht="14.4">
      <c r="K875" s="102">
        <v>45483</v>
      </c>
      <c r="L875" s="103">
        <v>22977.650390629999</v>
      </c>
      <c r="M875" s="100">
        <f t="shared" si="70"/>
        <v>-3.8885793239776811E-3</v>
      </c>
      <c r="O875" s="103">
        <v>1681.6923919999999</v>
      </c>
      <c r="P875" s="44">
        <f t="shared" si="65"/>
        <v>3.4774406891966425E-3</v>
      </c>
      <c r="Q875" s="42"/>
      <c r="R875" s="42"/>
      <c r="S875" s="103">
        <v>4568.9331609999999</v>
      </c>
      <c r="T875" s="44">
        <f t="shared" si="66"/>
        <v>1.8673315081249697E-2</v>
      </c>
      <c r="U875" s="42"/>
      <c r="V875" s="42"/>
      <c r="W875" s="103">
        <v>470.91154564999999</v>
      </c>
      <c r="X875" s="44">
        <f t="shared" si="67"/>
        <v>-1.4794749212708513E-2</v>
      </c>
      <c r="Y875" s="42"/>
      <c r="Z875" s="42"/>
      <c r="AA875" s="103">
        <v>364.47263411</v>
      </c>
      <c r="AB875" s="44">
        <f t="shared" si="68"/>
        <v>1.7859606024957841E-2</v>
      </c>
      <c r="AC875" s="42"/>
      <c r="AD875" s="42"/>
      <c r="AE875" s="42"/>
      <c r="AF875" s="42"/>
      <c r="AG875" s="42"/>
      <c r="AH875" s="42"/>
      <c r="AI875" s="42"/>
    </row>
    <row r="876" spans="11:35" ht="14.4">
      <c r="K876" s="102">
        <v>45484</v>
      </c>
      <c r="L876" s="103">
        <v>23005.25</v>
      </c>
      <c r="M876" s="100">
        <f t="shared" si="70"/>
        <v>1.2011502003379526E-3</v>
      </c>
      <c r="O876" s="103">
        <v>1669.197365</v>
      </c>
      <c r="P876" s="44">
        <f t="shared" si="65"/>
        <v>-7.430031234868073E-3</v>
      </c>
      <c r="Q876" s="42"/>
      <c r="R876" s="42"/>
      <c r="S876" s="103">
        <v>4515.2816629999998</v>
      </c>
      <c r="T876" s="44">
        <f t="shared" si="66"/>
        <v>-1.1742675173706751E-2</v>
      </c>
      <c r="U876" s="42"/>
      <c r="V876" s="42"/>
      <c r="W876" s="103">
        <v>469.66653837000001</v>
      </c>
      <c r="X876" s="44">
        <f t="shared" si="67"/>
        <v>-2.6438240716343264E-3</v>
      </c>
      <c r="Y876" s="42"/>
      <c r="Z876" s="42"/>
      <c r="AA876" s="103">
        <v>362.62403090999999</v>
      </c>
      <c r="AB876" s="44">
        <f t="shared" si="68"/>
        <v>-5.071994512054645E-3</v>
      </c>
      <c r="AC876" s="42"/>
      <c r="AD876" s="42"/>
      <c r="AE876" s="42"/>
      <c r="AF876" s="42"/>
      <c r="AG876" s="42"/>
      <c r="AH876" s="42"/>
      <c r="AI876" s="42"/>
    </row>
    <row r="877" spans="11:35" ht="14.4">
      <c r="K877" s="102">
        <v>45485</v>
      </c>
      <c r="L877" s="103">
        <v>23095.44921875</v>
      </c>
      <c r="M877" s="100">
        <f t="shared" si="70"/>
        <v>3.9208101954988361E-3</v>
      </c>
      <c r="O877" s="103">
        <v>1669.197365</v>
      </c>
      <c r="P877" s="44">
        <f t="shared" si="65"/>
        <v>0</v>
      </c>
      <c r="Q877" s="42"/>
      <c r="R877" s="42"/>
      <c r="S877" s="103">
        <v>4472.7151439999998</v>
      </c>
      <c r="T877" s="44">
        <f t="shared" si="66"/>
        <v>-9.4272123373403405E-3</v>
      </c>
      <c r="U877" s="42"/>
      <c r="V877" s="42"/>
      <c r="W877" s="103">
        <v>461.54909086999999</v>
      </c>
      <c r="X877" s="44">
        <f t="shared" si="67"/>
        <v>-1.7283427361404091E-2</v>
      </c>
      <c r="Y877" s="42"/>
      <c r="Z877" s="42"/>
      <c r="AA877" s="103">
        <v>356.12897369000001</v>
      </c>
      <c r="AB877" s="44">
        <f t="shared" si="68"/>
        <v>-1.7911270810433422E-2</v>
      </c>
      <c r="AC877" s="42"/>
      <c r="AD877" s="42"/>
      <c r="AE877" s="42"/>
      <c r="AF877" s="42"/>
      <c r="AG877" s="42"/>
      <c r="AH877" s="42"/>
      <c r="AI877" s="42"/>
    </row>
    <row r="878" spans="11:35" ht="14.4">
      <c r="K878" s="102">
        <v>45488</v>
      </c>
      <c r="L878" s="103">
        <v>23209.849609379999</v>
      </c>
      <c r="M878" s="100">
        <f t="shared" si="70"/>
        <v>4.9533736948108587E-3</v>
      </c>
      <c r="O878" s="103">
        <v>1695.471493</v>
      </c>
      <c r="P878" s="44">
        <f t="shared" si="65"/>
        <v>1.5740576010315088E-2</v>
      </c>
      <c r="Q878" s="42"/>
      <c r="R878" s="42"/>
      <c r="S878" s="103">
        <v>4500.1076560000001</v>
      </c>
      <c r="T878" s="44">
        <f t="shared" si="66"/>
        <v>6.12435872128958E-3</v>
      </c>
      <c r="U878" s="42"/>
      <c r="V878" s="42"/>
      <c r="W878" s="103">
        <v>464.33792711000001</v>
      </c>
      <c r="X878" s="44">
        <f t="shared" si="67"/>
        <v>6.0423393636053202E-3</v>
      </c>
      <c r="Y878" s="42"/>
      <c r="Z878" s="42"/>
      <c r="AA878" s="103">
        <v>355.37954401000002</v>
      </c>
      <c r="AB878" s="44">
        <f t="shared" si="68"/>
        <v>-2.1043771649209564E-3</v>
      </c>
      <c r="AC878" s="42"/>
      <c r="AD878" s="42"/>
      <c r="AE878" s="42"/>
      <c r="AF878" s="42"/>
      <c r="AG878" s="42"/>
      <c r="AH878" s="42"/>
      <c r="AI878" s="42"/>
    </row>
    <row r="879" spans="11:35" ht="14.4">
      <c r="K879" s="102">
        <v>45489</v>
      </c>
      <c r="L879" s="103">
        <v>23204.25</v>
      </c>
      <c r="M879" s="100">
        <f t="shared" si="70"/>
        <v>-2.412600458098213E-4</v>
      </c>
      <c r="O879" s="103">
        <v>1685.050739</v>
      </c>
      <c r="P879" s="44">
        <f t="shared" si="65"/>
        <v>-6.1462277856181302E-3</v>
      </c>
      <c r="Q879" s="42"/>
      <c r="R879" s="42"/>
      <c r="S879" s="103">
        <v>4503.260421</v>
      </c>
      <c r="T879" s="44">
        <f t="shared" si="66"/>
        <v>7.0059768365671182E-4</v>
      </c>
      <c r="U879" s="42"/>
      <c r="V879" s="42"/>
      <c r="W879" s="103">
        <v>463.19250047999998</v>
      </c>
      <c r="X879" s="44">
        <f t="shared" si="67"/>
        <v>-2.4667953297053957E-3</v>
      </c>
      <c r="Y879" s="42"/>
      <c r="Z879" s="42"/>
      <c r="AA879" s="103">
        <v>351.93218746999997</v>
      </c>
      <c r="AB879" s="44">
        <f t="shared" si="68"/>
        <v>-9.7004923274454091E-3</v>
      </c>
      <c r="AC879" s="42"/>
      <c r="AD879" s="42"/>
      <c r="AE879" s="42"/>
      <c r="AF879" s="42"/>
      <c r="AG879" s="42"/>
      <c r="AH879" s="42"/>
      <c r="AI879" s="42"/>
    </row>
    <row r="880" spans="11:35" ht="14.4">
      <c r="K880" s="102">
        <v>45491</v>
      </c>
      <c r="L880" s="103">
        <v>23210.05078125</v>
      </c>
      <c r="M880" s="100">
        <f t="shared" si="70"/>
        <v>2.4998787937557942E-4</v>
      </c>
      <c r="O880" s="103">
        <v>1675.4201840000001</v>
      </c>
      <c r="P880" s="44">
        <f t="shared" si="65"/>
        <v>-5.715290808225304E-3</v>
      </c>
      <c r="Q880" s="42"/>
      <c r="R880" s="42"/>
      <c r="S880" s="103">
        <v>4517.5477279999996</v>
      </c>
      <c r="T880" s="44">
        <f t="shared" si="66"/>
        <v>3.1726583995395075E-3</v>
      </c>
      <c r="U880" s="42"/>
      <c r="V880" s="42"/>
      <c r="W880" s="103">
        <v>455.17466352999998</v>
      </c>
      <c r="X880" s="44">
        <f t="shared" si="67"/>
        <v>-1.7309945523062753E-2</v>
      </c>
      <c r="Y880" s="42"/>
      <c r="Z880" s="42"/>
      <c r="AA880" s="103">
        <v>350.08359425999998</v>
      </c>
      <c r="AB880" s="44">
        <f t="shared" si="68"/>
        <v>-5.2526971837651981E-3</v>
      </c>
      <c r="AC880" s="42"/>
      <c r="AD880" s="42"/>
      <c r="AE880" s="42"/>
      <c r="AF880" s="42"/>
      <c r="AG880" s="42"/>
      <c r="AH880" s="42"/>
      <c r="AI880" s="42"/>
    </row>
    <row r="881" spans="11:35" ht="14.4">
      <c r="K881" s="102">
        <v>45492</v>
      </c>
      <c r="L881" s="103">
        <v>22853.599609379999</v>
      </c>
      <c r="M881" s="100">
        <f t="shared" si="70"/>
        <v>-1.5357621369702312E-2</v>
      </c>
      <c r="O881" s="103">
        <v>1652.0599159999999</v>
      </c>
      <c r="P881" s="44">
        <f t="shared" si="65"/>
        <v>-1.3942930987155933E-2</v>
      </c>
      <c r="Q881" s="42"/>
      <c r="R881" s="42"/>
      <c r="S881" s="103">
        <v>4453.5011800000002</v>
      </c>
      <c r="T881" s="44">
        <f t="shared" si="66"/>
        <v>-1.4177281980450429E-2</v>
      </c>
      <c r="U881" s="42"/>
      <c r="V881" s="42"/>
      <c r="W881" s="103">
        <v>438.64095681999999</v>
      </c>
      <c r="X881" s="44">
        <f t="shared" si="67"/>
        <v>-3.6323873085941871E-2</v>
      </c>
      <c r="Y881" s="42"/>
      <c r="Z881" s="42"/>
      <c r="AA881" s="103">
        <v>338.64228116999999</v>
      </c>
      <c r="AB881" s="44">
        <f t="shared" si="68"/>
        <v>-3.2681660259414436E-2</v>
      </c>
      <c r="AC881" s="42"/>
      <c r="AD881" s="42"/>
      <c r="AE881" s="42"/>
      <c r="AF881" s="42"/>
      <c r="AG881" s="42"/>
      <c r="AH881" s="42"/>
      <c r="AI881" s="42"/>
    </row>
    <row r="882" spans="11:35" ht="14.4">
      <c r="K882" s="102">
        <v>45495</v>
      </c>
      <c r="L882" s="103">
        <v>22942.650390629999</v>
      </c>
      <c r="M882" s="100">
        <f t="shared" si="70"/>
        <v>3.8965757155144942E-3</v>
      </c>
      <c r="O882" s="103">
        <v>1642.6269110000001</v>
      </c>
      <c r="P882" s="44">
        <f t="shared" si="65"/>
        <v>-5.7098443637801921E-3</v>
      </c>
      <c r="Q882" s="42"/>
      <c r="R882" s="42"/>
      <c r="S882" s="103">
        <v>4468.2811519999996</v>
      </c>
      <c r="T882" s="44">
        <f t="shared" si="66"/>
        <v>3.3187309046585067E-3</v>
      </c>
      <c r="U882" s="42"/>
      <c r="V882" s="42"/>
      <c r="W882" s="103">
        <v>439.73657319</v>
      </c>
      <c r="X882" s="44">
        <f t="shared" si="67"/>
        <v>2.4977520976219303E-3</v>
      </c>
      <c r="Y882" s="42"/>
      <c r="Z882" s="42"/>
      <c r="AA882" s="103">
        <v>341.39018999000001</v>
      </c>
      <c r="AB882" s="44">
        <f t="shared" si="68"/>
        <v>8.1144882750792124E-3</v>
      </c>
      <c r="AC882" s="42"/>
      <c r="AD882" s="42"/>
      <c r="AE882" s="42"/>
      <c r="AF882" s="42"/>
      <c r="AG882" s="42"/>
      <c r="AH882" s="42"/>
      <c r="AI882" s="42"/>
    </row>
    <row r="883" spans="11:35" ht="14.4">
      <c r="K883" s="102">
        <v>45496</v>
      </c>
      <c r="L883" s="103">
        <v>22865.19921875</v>
      </c>
      <c r="M883" s="100">
        <f t="shared" si="70"/>
        <v>-3.3758598314181931E-3</v>
      </c>
      <c r="O883" s="103">
        <v>1698.9780029999999</v>
      </c>
      <c r="P883" s="44">
        <f t="shared" si="65"/>
        <v>3.4305472303320705E-2</v>
      </c>
      <c r="Q883" s="42"/>
      <c r="R883" s="42"/>
      <c r="S883" s="103">
        <v>4460.5957639999997</v>
      </c>
      <c r="T883" s="44">
        <f t="shared" si="66"/>
        <v>-1.7199875608900905E-3</v>
      </c>
      <c r="U883" s="42"/>
      <c r="V883" s="42"/>
      <c r="W883" s="103">
        <v>428.73071874999999</v>
      </c>
      <c r="X883" s="44">
        <f t="shared" si="67"/>
        <v>-2.5028289914936441E-2</v>
      </c>
      <c r="Y883" s="42"/>
      <c r="Z883" s="42"/>
      <c r="AA883" s="103">
        <v>332.94663559000003</v>
      </c>
      <c r="AB883" s="44">
        <f t="shared" si="68"/>
        <v>-2.4732855974119561E-2</v>
      </c>
      <c r="AC883" s="42"/>
      <c r="AD883" s="42"/>
      <c r="AE883" s="42"/>
      <c r="AF883" s="42"/>
      <c r="AG883" s="42"/>
      <c r="AH883" s="42"/>
      <c r="AI883" s="42"/>
    </row>
    <row r="884" spans="11:35" ht="14.4">
      <c r="K884" s="102">
        <v>45497</v>
      </c>
      <c r="L884" s="103">
        <v>22921.44921875</v>
      </c>
      <c r="M884" s="100">
        <f t="shared" si="70"/>
        <v>2.4600704092652137E-3</v>
      </c>
      <c r="O884" s="103">
        <v>1699.8669769999999</v>
      </c>
      <c r="P884" s="44">
        <f t="shared" si="65"/>
        <v>5.2324044127138869E-4</v>
      </c>
      <c r="Q884" s="42"/>
      <c r="R884" s="42"/>
      <c r="S884" s="103">
        <v>4484.8350179999998</v>
      </c>
      <c r="T884" s="44">
        <f t="shared" si="66"/>
        <v>5.4340844323144122E-3</v>
      </c>
      <c r="U884" s="42"/>
      <c r="V884" s="42"/>
      <c r="W884" s="103">
        <v>432.81432272000001</v>
      </c>
      <c r="X884" s="44">
        <f t="shared" si="67"/>
        <v>9.5248690877716147E-3</v>
      </c>
      <c r="Y884" s="42"/>
      <c r="Z884" s="42"/>
      <c r="AA884" s="103">
        <v>353.28114090999998</v>
      </c>
      <c r="AB884" s="44">
        <f t="shared" si="68"/>
        <v>6.1074367920751271E-2</v>
      </c>
      <c r="AC884" s="42"/>
      <c r="AD884" s="42"/>
      <c r="AE884" s="42"/>
      <c r="AF884" s="42"/>
      <c r="AG884" s="42"/>
      <c r="AH884" s="42"/>
      <c r="AI884" s="42"/>
    </row>
    <row r="885" spans="11:35" ht="14.4">
      <c r="K885" s="102">
        <v>45498</v>
      </c>
      <c r="L885" s="103">
        <v>22917.25</v>
      </c>
      <c r="M885" s="100">
        <f t="shared" ref="M885:M900" si="71">L885/L884-1</f>
        <v>-1.8320040368846602E-4</v>
      </c>
      <c r="O885" s="103">
        <v>1673.9385609999999</v>
      </c>
      <c r="P885" s="44">
        <f t="shared" si="65"/>
        <v>-1.5253202956951095E-2</v>
      </c>
      <c r="Q885" s="42"/>
      <c r="R885" s="42"/>
      <c r="S885" s="103">
        <v>4480.3023940000003</v>
      </c>
      <c r="T885" s="44">
        <f t="shared" si="66"/>
        <v>-1.0106556833880953E-3</v>
      </c>
      <c r="U885" s="42"/>
      <c r="V885" s="42"/>
      <c r="W885" s="103">
        <v>432.11713856</v>
      </c>
      <c r="X885" s="44">
        <f t="shared" si="67"/>
        <v>-1.610815824251377E-3</v>
      </c>
      <c r="Y885" s="42"/>
      <c r="Z885" s="42"/>
      <c r="AA885" s="103">
        <v>355.02981016000001</v>
      </c>
      <c r="AB885" s="44">
        <f t="shared" si="68"/>
        <v>4.9497950711314687E-3</v>
      </c>
      <c r="AC885" s="42"/>
      <c r="AD885" s="42"/>
      <c r="AE885" s="42"/>
      <c r="AF885" s="42"/>
      <c r="AG885" s="42"/>
      <c r="AH885" s="42"/>
      <c r="AI885" s="42"/>
    </row>
    <row r="886" spans="11:35" ht="14.4">
      <c r="K886" s="102">
        <v>45499</v>
      </c>
      <c r="L886" s="103">
        <v>23292.05078125</v>
      </c>
      <c r="M886" s="100">
        <f t="shared" si="71"/>
        <v>1.6354526884770237E-2</v>
      </c>
      <c r="O886" s="103">
        <v>1681.7911670000001</v>
      </c>
      <c r="P886" s="44">
        <f t="shared" si="65"/>
        <v>4.6910957086196969E-3</v>
      </c>
      <c r="Q886" s="42"/>
      <c r="R886" s="42"/>
      <c r="S886" s="103">
        <v>4720.3292490000003</v>
      </c>
      <c r="T886" s="44">
        <f t="shared" si="66"/>
        <v>5.3573806830860882E-2</v>
      </c>
      <c r="U886" s="42"/>
      <c r="V886" s="42"/>
      <c r="W886" s="103">
        <v>447.25640722999998</v>
      </c>
      <c r="X886" s="44">
        <f t="shared" si="67"/>
        <v>3.5035103491730446E-2</v>
      </c>
      <c r="Y886" s="42"/>
      <c r="Z886" s="42"/>
      <c r="AA886" s="103">
        <v>349.88372636000003</v>
      </c>
      <c r="AB886" s="44">
        <f t="shared" si="68"/>
        <v>-1.4494793543338824E-2</v>
      </c>
      <c r="AC886" s="42"/>
      <c r="AD886" s="42"/>
      <c r="AE886" s="42"/>
      <c r="AF886" s="42"/>
      <c r="AG886" s="42"/>
      <c r="AH886" s="42"/>
      <c r="AI886" s="42"/>
    </row>
    <row r="887" spans="11:35" ht="14.4">
      <c r="K887" s="102">
        <v>45502</v>
      </c>
      <c r="L887" s="103">
        <v>23394.19921875</v>
      </c>
      <c r="M887" s="100">
        <f t="shared" si="71"/>
        <v>4.3855493214977059E-3</v>
      </c>
      <c r="O887" s="103">
        <v>1665.1969799999999</v>
      </c>
      <c r="P887" s="44">
        <f t="shared" si="65"/>
        <v>-9.8669723837360168E-3</v>
      </c>
      <c r="Q887" s="42"/>
      <c r="R887" s="42"/>
      <c r="S887" s="103">
        <v>4851.6246739999997</v>
      </c>
      <c r="T887" s="44">
        <f t="shared" si="66"/>
        <v>2.781488707123847E-2</v>
      </c>
      <c r="U887" s="42"/>
      <c r="V887" s="42"/>
      <c r="W887" s="103">
        <v>449.19862855999997</v>
      </c>
      <c r="X887" s="44">
        <f t="shared" si="67"/>
        <v>4.3425232117495494E-3</v>
      </c>
      <c r="Y887" s="42"/>
      <c r="Z887" s="42"/>
      <c r="AA887" s="103">
        <v>350.88296593000001</v>
      </c>
      <c r="AB887" s="44">
        <f t="shared" si="68"/>
        <v>2.8559189659820294E-3</v>
      </c>
      <c r="AC887" s="42"/>
      <c r="AD887" s="42"/>
      <c r="AE887" s="42"/>
      <c r="AF887" s="42"/>
      <c r="AG887" s="42"/>
      <c r="AH887" s="42"/>
      <c r="AI887" s="42"/>
    </row>
    <row r="888" spans="11:35" ht="14.4">
      <c r="K888" s="102">
        <v>45503</v>
      </c>
      <c r="L888" s="103">
        <v>23440.900390629999</v>
      </c>
      <c r="M888" s="100">
        <f t="shared" si="71"/>
        <v>1.99627144504122E-3</v>
      </c>
      <c r="O888" s="103">
        <v>1625.2425249999999</v>
      </c>
      <c r="P888" s="44">
        <f t="shared" si="65"/>
        <v>-2.3993831048144232E-2</v>
      </c>
      <c r="Q888" s="42"/>
      <c r="R888" s="42"/>
      <c r="S888" s="103">
        <v>4840.293361</v>
      </c>
      <c r="T888" s="44">
        <f t="shared" si="66"/>
        <v>-2.3355708162514643E-3</v>
      </c>
      <c r="U888" s="42"/>
      <c r="V888" s="42"/>
      <c r="W888" s="103">
        <v>456.91767372999999</v>
      </c>
      <c r="X888" s="44">
        <f t="shared" si="67"/>
        <v>1.7184035478347459E-2</v>
      </c>
      <c r="Y888" s="42"/>
      <c r="Z888" s="42"/>
      <c r="AA888" s="103">
        <v>359.42648426</v>
      </c>
      <c r="AB888" s="44">
        <f t="shared" si="68"/>
        <v>2.4348626634968618E-2</v>
      </c>
      <c r="AC888" s="42"/>
      <c r="AD888" s="42"/>
      <c r="AE888" s="42"/>
      <c r="AF888" s="42"/>
      <c r="AG888" s="42"/>
      <c r="AH888" s="42"/>
      <c r="AI888" s="42"/>
    </row>
    <row r="889" spans="11:35" ht="14.4">
      <c r="K889" s="102">
        <v>45504</v>
      </c>
      <c r="L889" s="103">
        <v>23530.80078125</v>
      </c>
      <c r="M889" s="100">
        <f t="shared" si="71"/>
        <v>3.8351935771177015E-3</v>
      </c>
      <c r="O889" s="103">
        <v>1620.3037790000001</v>
      </c>
      <c r="P889" s="44">
        <f t="shared" si="65"/>
        <v>-3.0387747822435696E-3</v>
      </c>
      <c r="Q889" s="42"/>
      <c r="R889" s="42"/>
      <c r="S889" s="103">
        <v>4850.9843069999997</v>
      </c>
      <c r="T889" s="44">
        <f t="shared" si="66"/>
        <v>2.2087392648844073E-3</v>
      </c>
      <c r="U889" s="42"/>
      <c r="V889" s="42"/>
      <c r="W889" s="103">
        <v>462.04709378000001</v>
      </c>
      <c r="X889" s="44">
        <f t="shared" si="67"/>
        <v>1.1226136227400652E-2</v>
      </c>
      <c r="Y889" s="42"/>
      <c r="Z889" s="42"/>
      <c r="AA889" s="103">
        <v>356.22890763999999</v>
      </c>
      <c r="AB889" s="44">
        <f t="shared" si="68"/>
        <v>-8.8963300146991386E-3</v>
      </c>
      <c r="AC889" s="42"/>
      <c r="AD889" s="42"/>
      <c r="AE889" s="42"/>
      <c r="AF889" s="42"/>
      <c r="AG889" s="42"/>
      <c r="AH889" s="42"/>
      <c r="AI889" s="42"/>
    </row>
    <row r="890" spans="11:35" ht="14.4">
      <c r="K890" s="102">
        <v>45505</v>
      </c>
      <c r="L890" s="103">
        <v>23506.599609379999</v>
      </c>
      <c r="M890" s="100">
        <f t="shared" si="71"/>
        <v>-1.0284890894697307E-3</v>
      </c>
      <c r="O890" s="103">
        <v>1581.337074</v>
      </c>
      <c r="P890" s="44">
        <f t="shared" si="65"/>
        <v>-2.4049011984684121E-2</v>
      </c>
      <c r="Q890" s="42"/>
      <c r="R890" s="42"/>
      <c r="S890" s="103">
        <v>4845.7617540000001</v>
      </c>
      <c r="T890" s="44">
        <f t="shared" si="66"/>
        <v>-1.0765965563861446E-3</v>
      </c>
      <c r="U890" s="42"/>
      <c r="V890" s="42"/>
      <c r="W890" s="103">
        <v>449.94563292999999</v>
      </c>
      <c r="X890" s="44">
        <f t="shared" si="67"/>
        <v>-2.6190968437866724E-2</v>
      </c>
      <c r="Y890" s="42"/>
      <c r="Z890" s="42"/>
      <c r="AA890" s="103">
        <v>350.43332810999999</v>
      </c>
      <c r="AB890" s="44">
        <f t="shared" si="68"/>
        <v>-1.6269256665315091E-2</v>
      </c>
      <c r="AC890" s="42"/>
      <c r="AD890" s="42"/>
      <c r="AE890" s="42"/>
      <c r="AF890" s="42"/>
      <c r="AG890" s="42"/>
      <c r="AH890" s="42"/>
      <c r="AI890" s="42"/>
    </row>
    <row r="891" spans="11:35" ht="14.4">
      <c r="K891" s="102">
        <v>45506</v>
      </c>
      <c r="L891" s="103">
        <v>23259.44921875</v>
      </c>
      <c r="M891" s="100">
        <f t="shared" si="71"/>
        <v>-1.0514085181906774E-2</v>
      </c>
      <c r="O891" s="103">
        <v>1559.9523039999999</v>
      </c>
      <c r="P891" s="44">
        <f t="shared" si="65"/>
        <v>-1.3523220540138992E-2</v>
      </c>
      <c r="Q891" s="42"/>
      <c r="R891" s="42"/>
      <c r="S891" s="103">
        <v>4948.2208579999997</v>
      </c>
      <c r="T891" s="44">
        <f t="shared" si="66"/>
        <v>2.1144065515689814E-2</v>
      </c>
      <c r="U891" s="42"/>
      <c r="V891" s="42"/>
      <c r="W891" s="103">
        <v>445.31421578999999</v>
      </c>
      <c r="X891" s="44">
        <f t="shared" si="67"/>
        <v>-1.0293281679034649E-2</v>
      </c>
      <c r="Y891" s="42"/>
      <c r="Z891" s="42"/>
      <c r="AA891" s="103">
        <v>347.93522918000002</v>
      </c>
      <c r="AB891" s="44">
        <f t="shared" si="68"/>
        <v>-7.1285997352849018E-3</v>
      </c>
      <c r="AC891" s="42"/>
      <c r="AD891" s="42"/>
      <c r="AE891" s="42"/>
      <c r="AF891" s="42"/>
      <c r="AG891" s="42"/>
      <c r="AH891" s="42"/>
      <c r="AI891" s="42"/>
    </row>
    <row r="892" spans="11:35" ht="14.4">
      <c r="K892" s="102">
        <v>45509</v>
      </c>
      <c r="L892" s="103">
        <v>22542.44921875</v>
      </c>
      <c r="M892" s="100">
        <f t="shared" si="71"/>
        <v>-3.0826181362111016E-2</v>
      </c>
      <c r="O892" s="103">
        <v>1524.6896569999999</v>
      </c>
      <c r="P892" s="44">
        <f t="shared" si="65"/>
        <v>-2.2604952029353864E-2</v>
      </c>
      <c r="Q892" s="42"/>
      <c r="R892" s="42"/>
      <c r="S892" s="103">
        <v>4785.3374729999996</v>
      </c>
      <c r="T892" s="44">
        <f t="shared" si="66"/>
        <v>-3.2917565661334525E-2</v>
      </c>
      <c r="U892" s="42"/>
      <c r="V892" s="42"/>
      <c r="W892" s="103">
        <v>427.58529212000002</v>
      </c>
      <c r="X892" s="44">
        <f t="shared" si="67"/>
        <v>-3.981216642398977E-2</v>
      </c>
      <c r="Y892" s="42"/>
      <c r="Z892" s="42"/>
      <c r="AA892" s="103">
        <v>343.38866913999999</v>
      </c>
      <c r="AB892" s="44">
        <f t="shared" si="68"/>
        <v>-1.3067259819349641E-2</v>
      </c>
      <c r="AC892" s="42"/>
      <c r="AD892" s="42"/>
      <c r="AE892" s="42"/>
      <c r="AF892" s="42"/>
      <c r="AG892" s="42"/>
      <c r="AH892" s="42"/>
      <c r="AI892" s="42"/>
    </row>
    <row r="893" spans="11:35" ht="14.4">
      <c r="K893" s="102">
        <v>45510</v>
      </c>
      <c r="L893" s="103">
        <v>22443.30078125</v>
      </c>
      <c r="M893" s="100">
        <f t="shared" si="71"/>
        <v>-4.3982992503552865E-3</v>
      </c>
      <c r="O893" s="103">
        <v>1527.405968</v>
      </c>
      <c r="P893" s="44">
        <f t="shared" si="65"/>
        <v>1.7815500928528571E-3</v>
      </c>
      <c r="Q893" s="42"/>
      <c r="R893" s="42"/>
      <c r="S893" s="103">
        <v>4785.931904</v>
      </c>
      <c r="T893" s="44">
        <f t="shared" si="66"/>
        <v>1.2421924333527734E-4</v>
      </c>
      <c r="U893" s="42"/>
      <c r="V893" s="42"/>
      <c r="W893" s="103">
        <v>421.11125423999999</v>
      </c>
      <c r="X893" s="44">
        <f t="shared" si="67"/>
        <v>-1.5140927434386886E-2</v>
      </c>
      <c r="Y893" s="42"/>
      <c r="Z893" s="42"/>
      <c r="AA893" s="103">
        <v>353.68085672000001</v>
      </c>
      <c r="AB893" s="44">
        <f t="shared" si="68"/>
        <v>2.9972414657059909E-2</v>
      </c>
      <c r="AC893" s="42"/>
      <c r="AD893" s="42"/>
      <c r="AE893" s="42"/>
      <c r="AF893" s="42"/>
      <c r="AG893" s="42"/>
      <c r="AH893" s="42"/>
      <c r="AI893" s="42"/>
    </row>
    <row r="894" spans="11:35" ht="14.4">
      <c r="K894" s="102">
        <v>45511</v>
      </c>
      <c r="L894" s="103">
        <v>22848.900390629999</v>
      </c>
      <c r="M894" s="100">
        <f t="shared" si="71"/>
        <v>1.8072190598579452E-2</v>
      </c>
      <c r="O894" s="103">
        <v>1558.2237419999999</v>
      </c>
      <c r="P894" s="44">
        <f t="shared" si="65"/>
        <v>2.0176544183831524E-2</v>
      </c>
      <c r="Q894" s="42"/>
      <c r="R894" s="42"/>
      <c r="S894" s="103">
        <v>4903.8566440000004</v>
      </c>
      <c r="T894" s="44">
        <f t="shared" si="66"/>
        <v>2.4639870011823772E-2</v>
      </c>
      <c r="U894" s="42"/>
      <c r="V894" s="42"/>
      <c r="W894" s="103">
        <v>430.17490728000001</v>
      </c>
      <c r="X894" s="44">
        <f t="shared" si="67"/>
        <v>2.1523179323140296E-2</v>
      </c>
      <c r="Y894" s="42"/>
      <c r="Z894" s="42"/>
      <c r="AA894" s="103">
        <v>353.88068464999998</v>
      </c>
      <c r="AB894" s="44">
        <f t="shared" si="68"/>
        <v>5.6499504059437378E-4</v>
      </c>
      <c r="AC894" s="42"/>
      <c r="AD894" s="42"/>
      <c r="AE894" s="42"/>
      <c r="AF894" s="42"/>
      <c r="AG894" s="42"/>
      <c r="AH894" s="42"/>
      <c r="AI894" s="42"/>
    </row>
    <row r="895" spans="11:35" ht="14.4">
      <c r="K895" s="102">
        <v>45512</v>
      </c>
      <c r="L895" s="103">
        <v>22705.69921875</v>
      </c>
      <c r="M895" s="100">
        <f t="shared" si="71"/>
        <v>-6.2673113117830415E-3</v>
      </c>
      <c r="O895" s="103">
        <v>1566.026961</v>
      </c>
      <c r="P895" s="44">
        <f t="shared" si="65"/>
        <v>5.0077654380908942E-3</v>
      </c>
      <c r="Q895" s="42"/>
      <c r="R895" s="42"/>
      <c r="S895" s="103">
        <v>4792.8221860000003</v>
      </c>
      <c r="T895" s="44">
        <f t="shared" si="66"/>
        <v>-2.2642272411420028E-2</v>
      </c>
      <c r="U895" s="42"/>
      <c r="V895" s="42"/>
      <c r="W895" s="103">
        <v>430.02551635999998</v>
      </c>
      <c r="X895" s="44">
        <f t="shared" si="67"/>
        <v>-3.472794843953908E-4</v>
      </c>
      <c r="Y895" s="42"/>
      <c r="Z895" s="42"/>
      <c r="AA895" s="103">
        <v>359.97605603</v>
      </c>
      <c r="AB895" s="44">
        <f t="shared" si="68"/>
        <v>1.7224368676771906E-2</v>
      </c>
      <c r="AC895" s="42"/>
      <c r="AD895" s="42"/>
      <c r="AE895" s="42"/>
      <c r="AF895" s="42"/>
      <c r="AG895" s="42"/>
      <c r="AH895" s="42"/>
      <c r="AI895" s="42"/>
    </row>
    <row r="896" spans="11:35" ht="14.4">
      <c r="K896" s="102">
        <v>45513</v>
      </c>
      <c r="L896" s="103">
        <v>22923.5</v>
      </c>
      <c r="M896" s="100">
        <f t="shared" si="71"/>
        <v>9.5923397536308297E-3</v>
      </c>
      <c r="O896" s="103">
        <v>1534.6165370000001</v>
      </c>
      <c r="P896" s="44">
        <f t="shared" si="65"/>
        <v>-2.0057396700209118E-2</v>
      </c>
      <c r="Q896" s="42"/>
      <c r="R896" s="42"/>
      <c r="S896" s="103">
        <v>4788.3116099999997</v>
      </c>
      <c r="T896" s="44">
        <f t="shared" si="66"/>
        <v>-9.4111064941571065E-4</v>
      </c>
      <c r="U896" s="42"/>
      <c r="V896" s="42"/>
      <c r="W896" s="103">
        <v>424.59727464000002</v>
      </c>
      <c r="X896" s="44">
        <f t="shared" si="67"/>
        <v>-1.2623068895883049E-2</v>
      </c>
      <c r="Y896" s="42"/>
      <c r="Z896" s="42"/>
      <c r="AA896" s="103">
        <v>357.12821326</v>
      </c>
      <c r="AB896" s="44">
        <f t="shared" si="68"/>
        <v>-7.9112005431901666E-3</v>
      </c>
      <c r="AC896" s="42"/>
      <c r="AD896" s="42"/>
      <c r="AE896" s="42"/>
      <c r="AF896" s="42"/>
      <c r="AG896" s="42"/>
      <c r="AH896" s="42"/>
      <c r="AI896" s="42"/>
    </row>
    <row r="897" spans="11:35" ht="14.4">
      <c r="K897" s="102">
        <v>45516</v>
      </c>
      <c r="L897" s="103">
        <v>22915.849609379999</v>
      </c>
      <c r="M897" s="100">
        <f t="shared" si="71"/>
        <v>-3.3373571313288775E-4</v>
      </c>
      <c r="O897" s="103">
        <v>1492.0445460000001</v>
      </c>
      <c r="P897" s="44">
        <f t="shared" si="65"/>
        <v>-2.7741126185974352E-2</v>
      </c>
      <c r="Q897" s="42"/>
      <c r="R897" s="42"/>
      <c r="S897" s="103">
        <v>4848.8351050000001</v>
      </c>
      <c r="T897" s="44">
        <f t="shared" si="66"/>
        <v>1.2639840496930566E-2</v>
      </c>
      <c r="U897" s="42"/>
      <c r="V897" s="42"/>
      <c r="W897" s="103">
        <v>424.49769398000001</v>
      </c>
      <c r="X897" s="44">
        <f t="shared" si="67"/>
        <v>-2.3452967305181982E-4</v>
      </c>
      <c r="Y897" s="42"/>
      <c r="Z897" s="42"/>
      <c r="AA897" s="103">
        <v>358.02752887999998</v>
      </c>
      <c r="AB897" s="44">
        <f t="shared" si="68"/>
        <v>2.5181869888988295E-3</v>
      </c>
      <c r="AC897" s="42"/>
      <c r="AD897" s="42"/>
      <c r="AE897" s="42"/>
      <c r="AF897" s="42"/>
      <c r="AG897" s="42"/>
      <c r="AH897" s="42"/>
      <c r="AI897" s="42"/>
    </row>
    <row r="898" spans="11:35" ht="14.4">
      <c r="K898" s="102">
        <v>45517</v>
      </c>
      <c r="L898" s="103">
        <v>22705.80078125</v>
      </c>
      <c r="M898" s="100">
        <f t="shared" si="71"/>
        <v>-9.1660938481643583E-3</v>
      </c>
      <c r="O898" s="103">
        <v>1538.5181459999999</v>
      </c>
      <c r="P898" s="44">
        <f t="shared" si="65"/>
        <v>3.1147595508854042E-2</v>
      </c>
      <c r="Q898" s="42"/>
      <c r="R898" s="42"/>
      <c r="S898" s="103">
        <v>4819.8866369999996</v>
      </c>
      <c r="T898" s="44">
        <f t="shared" si="66"/>
        <v>-5.9701902360320691E-3</v>
      </c>
      <c r="U898" s="42"/>
      <c r="V898" s="42"/>
      <c r="W898" s="103">
        <v>418.17305697</v>
      </c>
      <c r="X898" s="44">
        <f t="shared" si="67"/>
        <v>-1.4899108050980381E-2</v>
      </c>
      <c r="Y898" s="42"/>
      <c r="Z898" s="42"/>
      <c r="AA898" s="103">
        <v>356.22890763999999</v>
      </c>
      <c r="AB898" s="44">
        <f t="shared" si="68"/>
        <v>-5.0236953723266087E-3</v>
      </c>
      <c r="AC898" s="42"/>
      <c r="AD898" s="42"/>
      <c r="AE898" s="42"/>
      <c r="AF898" s="42"/>
      <c r="AG898" s="42"/>
      <c r="AH898" s="42"/>
      <c r="AI898" s="42"/>
    </row>
    <row r="899" spans="11:35" ht="14.4">
      <c r="K899" s="102">
        <v>45518</v>
      </c>
      <c r="L899" s="103">
        <v>22672.650390629999</v>
      </c>
      <c r="M899" s="100">
        <f t="shared" si="71"/>
        <v>-1.4599965418253813E-3</v>
      </c>
      <c r="O899" s="103">
        <v>1552.8405090000001</v>
      </c>
      <c r="P899" s="44">
        <f t="shared" si="65"/>
        <v>9.3091934191591452E-3</v>
      </c>
      <c r="Q899" s="42"/>
      <c r="R899" s="42"/>
      <c r="S899" s="103">
        <v>4621.8092939999997</v>
      </c>
      <c r="T899" s="44">
        <f t="shared" si="66"/>
        <v>-4.1095850985260363E-2</v>
      </c>
      <c r="U899" s="42"/>
      <c r="V899" s="42"/>
      <c r="W899" s="103">
        <v>426.78849742</v>
      </c>
      <c r="X899" s="44">
        <f t="shared" si="67"/>
        <v>2.0602571845316442E-2</v>
      </c>
      <c r="Y899" s="42"/>
      <c r="Z899" s="42"/>
      <c r="AA899" s="103">
        <v>347.03589357999999</v>
      </c>
      <c r="AB899" s="44">
        <f t="shared" si="68"/>
        <v>-2.5806479661920956E-2</v>
      </c>
      <c r="AC899" s="42"/>
      <c r="AD899" s="42"/>
      <c r="AE899" s="42"/>
      <c r="AF899" s="42"/>
      <c r="AG899" s="42"/>
      <c r="AH899" s="42"/>
      <c r="AI899" s="42"/>
    </row>
    <row r="900" spans="11:35" ht="14.4">
      <c r="K900" s="102">
        <v>45520</v>
      </c>
      <c r="L900" s="103">
        <v>23056.5</v>
      </c>
      <c r="M900" s="100">
        <f t="shared" si="71"/>
        <v>1.6930072256952977E-2</v>
      </c>
      <c r="O900" s="103">
        <v>1614.1797340000001</v>
      </c>
      <c r="P900" s="44">
        <f t="shared" si="65"/>
        <v>3.9501303993866754E-2</v>
      </c>
      <c r="Q900" s="42"/>
      <c r="R900" s="42"/>
      <c r="S900" s="103">
        <v>4593.9514429999999</v>
      </c>
      <c r="T900" s="44">
        <f t="shared" si="66"/>
        <v>-6.027477385569413E-3</v>
      </c>
      <c r="U900" s="42"/>
      <c r="V900" s="42"/>
      <c r="W900" s="103">
        <v>427.78450325</v>
      </c>
      <c r="X900" s="44">
        <f t="shared" si="67"/>
        <v>2.3337222910668753E-3</v>
      </c>
      <c r="Y900" s="42"/>
      <c r="Z900" s="42"/>
      <c r="AA900" s="103">
        <v>345.43713025</v>
      </c>
      <c r="AB900" s="44">
        <f t="shared" si="68"/>
        <v>-4.6069105806527677E-3</v>
      </c>
      <c r="AC900" s="42"/>
      <c r="AD900" s="42"/>
      <c r="AE900" s="42"/>
      <c r="AF900" s="42"/>
      <c r="AG900" s="42"/>
      <c r="AH900" s="42"/>
      <c r="AI900" s="42"/>
    </row>
    <row r="901" spans="11:35" ht="14.4">
      <c r="K901" s="102">
        <v>45523</v>
      </c>
      <c r="L901" s="103">
        <v>23139.75</v>
      </c>
      <c r="M901" s="100">
        <f t="shared" ref="M901:M916" si="72">L901/L900-1</f>
        <v>3.6106954654868684E-3</v>
      </c>
      <c r="O901" s="103">
        <v>1621.9335659999999</v>
      </c>
      <c r="P901" s="44">
        <f t="shared" si="65"/>
        <v>4.8035741229297546E-3</v>
      </c>
      <c r="Q901" s="42"/>
      <c r="R901" s="42"/>
      <c r="S901" s="103">
        <v>4629.6410900000001</v>
      </c>
      <c r="T901" s="44">
        <f t="shared" si="66"/>
        <v>7.7688341818200612E-3</v>
      </c>
      <c r="U901" s="42"/>
      <c r="V901" s="42"/>
      <c r="W901" s="103">
        <v>434.90593496000002</v>
      </c>
      <c r="X901" s="44">
        <f t="shared" si="67"/>
        <v>1.664724097272452E-2</v>
      </c>
      <c r="Y901" s="42"/>
      <c r="Z901" s="42"/>
      <c r="AA901" s="103">
        <v>343.98822287000002</v>
      </c>
      <c r="AB901" s="44">
        <f t="shared" si="68"/>
        <v>-4.1944170244564427E-3</v>
      </c>
      <c r="AC901" s="42"/>
      <c r="AD901" s="42"/>
      <c r="AE901" s="42"/>
      <c r="AF901" s="42"/>
      <c r="AG901" s="42"/>
      <c r="AH901" s="42"/>
      <c r="AI901" s="42"/>
    </row>
    <row r="902" spans="11:35" ht="14.4">
      <c r="K902" s="102">
        <v>45524</v>
      </c>
      <c r="L902" s="103">
        <v>23280.349609379999</v>
      </c>
      <c r="M902" s="100">
        <f t="shared" si="72"/>
        <v>6.0761075370303619E-3</v>
      </c>
      <c r="O902" s="103">
        <v>1635.26818</v>
      </c>
      <c r="P902" s="44">
        <f t="shared" si="65"/>
        <v>8.221430445443989E-3</v>
      </c>
      <c r="Q902" s="42"/>
      <c r="R902" s="42"/>
      <c r="S902" s="103">
        <v>4682.4320260000004</v>
      </c>
      <c r="T902" s="44">
        <f t="shared" si="66"/>
        <v>1.140281394901832E-2</v>
      </c>
      <c r="U902" s="42"/>
      <c r="V902" s="42"/>
      <c r="W902" s="103">
        <v>435.65293932999998</v>
      </c>
      <c r="X902" s="44">
        <f t="shared" si="67"/>
        <v>1.7176228465787258E-3</v>
      </c>
      <c r="Y902" s="42"/>
      <c r="Z902" s="42"/>
      <c r="AA902" s="103">
        <v>351.18275778999998</v>
      </c>
      <c r="AB902" s="44">
        <f t="shared" si="68"/>
        <v>2.0915061742444951E-2</v>
      </c>
      <c r="AC902" s="42"/>
      <c r="AD902" s="42"/>
      <c r="AE902" s="42"/>
      <c r="AF902" s="42"/>
      <c r="AG902" s="42"/>
      <c r="AH902" s="42"/>
      <c r="AI902" s="42"/>
    </row>
    <row r="903" spans="11:35" ht="14.4">
      <c r="K903" s="102">
        <v>45525</v>
      </c>
      <c r="L903" s="103">
        <v>23368.650390629999</v>
      </c>
      <c r="M903" s="100">
        <f t="shared" si="72"/>
        <v>3.7929319246314819E-3</v>
      </c>
      <c r="O903" s="103">
        <v>1589.831717</v>
      </c>
      <c r="P903" s="44">
        <f t="shared" si="65"/>
        <v>-2.7785328153330791E-2</v>
      </c>
      <c r="Q903" s="42"/>
      <c r="R903" s="42"/>
      <c r="S903" s="103">
        <v>4858.5504220000003</v>
      </c>
      <c r="T903" s="44">
        <f t="shared" si="66"/>
        <v>3.7612590000681845E-2</v>
      </c>
      <c r="U903" s="42"/>
      <c r="V903" s="42"/>
      <c r="W903" s="103">
        <v>442.42579889000001</v>
      </c>
      <c r="X903" s="44">
        <f t="shared" si="67"/>
        <v>1.5546456705689105E-2</v>
      </c>
      <c r="Y903" s="42"/>
      <c r="Z903" s="42"/>
      <c r="AA903" s="103">
        <v>364.32275816999999</v>
      </c>
      <c r="AB903" s="44">
        <f t="shared" si="68"/>
        <v>3.7416416633579308E-2</v>
      </c>
      <c r="AC903" s="42"/>
      <c r="AD903" s="42"/>
      <c r="AE903" s="42"/>
      <c r="AF903" s="42"/>
      <c r="AG903" s="42"/>
      <c r="AH903" s="42"/>
      <c r="AI903" s="42"/>
    </row>
    <row r="904" spans="11:35" ht="14.4">
      <c r="K904" s="102">
        <v>45526</v>
      </c>
      <c r="L904" s="103">
        <v>23440.69921875</v>
      </c>
      <c r="M904" s="100">
        <f t="shared" si="72"/>
        <v>3.0831403147222325E-3</v>
      </c>
      <c r="O904" s="103">
        <v>1579.0158630000001</v>
      </c>
      <c r="P904" s="44">
        <f t="shared" si="65"/>
        <v>-6.8031439330002996E-3</v>
      </c>
      <c r="Q904" s="42"/>
      <c r="R904" s="42"/>
      <c r="S904" s="103">
        <v>4869.1090050000003</v>
      </c>
      <c r="T904" s="44">
        <f t="shared" si="66"/>
        <v>2.1731961352484674E-3</v>
      </c>
      <c r="U904" s="42"/>
      <c r="V904" s="42"/>
      <c r="W904" s="103">
        <v>447.95362126999999</v>
      </c>
      <c r="X904" s="44">
        <f t="shared" si="67"/>
        <v>1.2494349095077073E-2</v>
      </c>
      <c r="Y904" s="42"/>
      <c r="Z904" s="42"/>
      <c r="AA904" s="103">
        <v>392.90100993999999</v>
      </c>
      <c r="AB904" s="44">
        <f t="shared" si="68"/>
        <v>7.8442126189286476E-2</v>
      </c>
      <c r="AC904" s="42"/>
      <c r="AD904" s="42"/>
      <c r="AE904" s="42"/>
      <c r="AF904" s="42"/>
      <c r="AG904" s="42"/>
      <c r="AH904" s="42"/>
      <c r="AI904" s="42"/>
    </row>
    <row r="905" spans="11:35" ht="14.4">
      <c r="K905" s="102">
        <v>45527</v>
      </c>
      <c r="L905" s="103">
        <v>23418.650390629999</v>
      </c>
      <c r="M905" s="100">
        <f t="shared" si="72"/>
        <v>-9.4062160493768587E-4</v>
      </c>
      <c r="O905" s="103">
        <v>1623.6127389999999</v>
      </c>
      <c r="P905" s="44">
        <f t="shared" si="65"/>
        <v>2.8243462934735453E-2</v>
      </c>
      <c r="Q905" s="42"/>
      <c r="R905" s="42"/>
      <c r="S905" s="103">
        <v>4814.0874659999999</v>
      </c>
      <c r="T905" s="44">
        <f t="shared" si="66"/>
        <v>-1.1300124713474191E-2</v>
      </c>
      <c r="U905" s="42"/>
      <c r="V905" s="42"/>
      <c r="W905" s="103">
        <v>444.41781054</v>
      </c>
      <c r="X905" s="44">
        <f t="shared" si="67"/>
        <v>-7.893251805790813E-3</v>
      </c>
      <c r="Y905" s="42"/>
      <c r="Z905" s="42"/>
      <c r="AA905" s="103">
        <v>390.25300508999999</v>
      </c>
      <c r="AB905" s="44">
        <f t="shared" si="68"/>
        <v>-6.7396234242420583E-3</v>
      </c>
      <c r="AC905" s="42"/>
      <c r="AD905" s="42"/>
      <c r="AE905" s="42"/>
      <c r="AF905" s="42"/>
      <c r="AG905" s="42"/>
      <c r="AH905" s="42"/>
      <c r="AI905" s="42"/>
    </row>
    <row r="906" spans="11:35" ht="14.4">
      <c r="K906" s="102">
        <v>45530</v>
      </c>
      <c r="L906" s="103">
        <v>23561.75</v>
      </c>
      <c r="M906" s="100">
        <f t="shared" si="72"/>
        <v>6.1104977008947792E-3</v>
      </c>
      <c r="O906" s="103">
        <v>1593.1406770000001</v>
      </c>
      <c r="P906" s="44">
        <f t="shared" si="65"/>
        <v>-1.8768060429710576E-2</v>
      </c>
      <c r="Q906" s="42"/>
      <c r="R906" s="42"/>
      <c r="S906" s="103">
        <v>4883.7812180000001</v>
      </c>
      <c r="T906" s="44">
        <f t="shared" si="66"/>
        <v>1.4477043155576075E-2</v>
      </c>
      <c r="U906" s="42"/>
      <c r="V906" s="42"/>
      <c r="W906" s="103">
        <v>446.11100053000001</v>
      </c>
      <c r="X906" s="44">
        <f t="shared" si="67"/>
        <v>3.8099057910003786E-3</v>
      </c>
      <c r="Y906" s="42"/>
      <c r="Z906" s="42"/>
      <c r="AA906" s="103">
        <v>383.30831004999999</v>
      </c>
      <c r="AB906" s="44">
        <f t="shared" si="68"/>
        <v>-1.7795365953424014E-2</v>
      </c>
      <c r="AC906" s="42"/>
      <c r="AD906" s="42"/>
      <c r="AE906" s="42"/>
      <c r="AF906" s="42"/>
      <c r="AG906" s="42"/>
      <c r="AH906" s="42"/>
      <c r="AI906" s="42"/>
    </row>
    <row r="907" spans="11:35" ht="14.4">
      <c r="K907" s="102">
        <v>45531</v>
      </c>
      <c r="L907" s="103">
        <v>23604.849609379999</v>
      </c>
      <c r="M907" s="100">
        <f t="shared" si="72"/>
        <v>1.8292193652846844E-3</v>
      </c>
      <c r="O907" s="103">
        <v>1573.03998</v>
      </c>
      <c r="P907" s="44">
        <f t="shared" si="65"/>
        <v>-1.2617025784471991E-2</v>
      </c>
      <c r="Q907" s="42"/>
      <c r="R907" s="42"/>
      <c r="S907" s="103">
        <v>4860.2359640000004</v>
      </c>
      <c r="T907" s="44">
        <f t="shared" si="66"/>
        <v>-4.8211115422656103E-3</v>
      </c>
      <c r="U907" s="42"/>
      <c r="V907" s="42"/>
      <c r="W907" s="103">
        <v>451.24043054999999</v>
      </c>
      <c r="X907" s="44">
        <f t="shared" si="67"/>
        <v>1.1498102521358966E-2</v>
      </c>
      <c r="Y907" s="42"/>
      <c r="Z907" s="42"/>
      <c r="AA907" s="103">
        <v>398.79652342000003</v>
      </c>
      <c r="AB907" s="44">
        <f t="shared" si="68"/>
        <v>4.0406672550302059E-2</v>
      </c>
      <c r="AC907" s="42"/>
      <c r="AD907" s="42"/>
      <c r="AE907" s="42"/>
      <c r="AF907" s="42"/>
      <c r="AG907" s="42"/>
      <c r="AH907" s="42"/>
      <c r="AI907" s="42"/>
    </row>
    <row r="908" spans="11:35" ht="14.4">
      <c r="K908" s="102">
        <v>45532</v>
      </c>
      <c r="L908" s="103">
        <v>23615.94921875</v>
      </c>
      <c r="M908" s="100">
        <f t="shared" si="72"/>
        <v>4.7022580332778396E-4</v>
      </c>
      <c r="O908" s="103">
        <v>1592.8443520000001</v>
      </c>
      <c r="P908" s="44">
        <f t="shared" si="65"/>
        <v>1.2589872000583258E-2</v>
      </c>
      <c r="Q908" s="42"/>
      <c r="R908" s="42"/>
      <c r="S908" s="103">
        <v>4987.3309609999997</v>
      </c>
      <c r="T908" s="44">
        <f t="shared" si="66"/>
        <v>2.6149964310662632E-2</v>
      </c>
      <c r="U908" s="42"/>
      <c r="V908" s="42"/>
      <c r="W908" s="103">
        <v>456.22045968999998</v>
      </c>
      <c r="X908" s="44">
        <f t="shared" si="67"/>
        <v>1.1036309698424063E-2</v>
      </c>
      <c r="Y908" s="42"/>
      <c r="Z908" s="42"/>
      <c r="AA908" s="103">
        <v>407.73969761000001</v>
      </c>
      <c r="AB908" s="44">
        <f t="shared" si="68"/>
        <v>2.2425406604112519E-2</v>
      </c>
      <c r="AC908" s="42"/>
      <c r="AD908" s="42"/>
      <c r="AE908" s="42"/>
      <c r="AF908" s="42"/>
      <c r="AG908" s="42"/>
      <c r="AH908" s="42"/>
      <c r="AI908" s="42"/>
    </row>
    <row r="909" spans="11:35" ht="14.4">
      <c r="K909" s="102">
        <v>45533</v>
      </c>
      <c r="L909" s="103">
        <v>23631.400390629999</v>
      </c>
      <c r="M909" s="100">
        <f t="shared" si="72"/>
        <v>6.542685088317679E-4</v>
      </c>
      <c r="O909" s="103">
        <v>1684.705027</v>
      </c>
      <c r="P909" s="44">
        <f t="shared" si="65"/>
        <v>5.7670842028386682E-2</v>
      </c>
      <c r="Q909" s="42"/>
      <c r="R909" s="42"/>
      <c r="S909" s="103">
        <v>4969.3370340000001</v>
      </c>
      <c r="T909" s="44">
        <f t="shared" si="66"/>
        <v>-3.6079271940661073E-3</v>
      </c>
      <c r="U909" s="42"/>
      <c r="V909" s="42"/>
      <c r="W909" s="103">
        <v>455.97145823</v>
      </c>
      <c r="X909" s="44">
        <f t="shared" si="67"/>
        <v>-5.4579196244108896E-4</v>
      </c>
      <c r="Y909" s="42"/>
      <c r="Z909" s="42"/>
      <c r="AA909" s="103">
        <v>409.28853894000002</v>
      </c>
      <c r="AB909" s="44">
        <f t="shared" si="68"/>
        <v>3.7986032242596224E-3</v>
      </c>
      <c r="AC909" s="42"/>
      <c r="AD909" s="42"/>
      <c r="AE909" s="42"/>
      <c r="AF909" s="42"/>
      <c r="AG909" s="42"/>
      <c r="AH909" s="42"/>
      <c r="AI909" s="42"/>
    </row>
    <row r="910" spans="11:35" ht="14.4">
      <c r="K910" s="102">
        <v>45534</v>
      </c>
      <c r="L910" s="103">
        <v>23734.55078125</v>
      </c>
      <c r="M910" s="100">
        <f t="shared" si="72"/>
        <v>4.364971559658537E-3</v>
      </c>
      <c r="O910" s="103">
        <v>1645.4913839999999</v>
      </c>
      <c r="P910" s="44">
        <f t="shared" si="65"/>
        <v>-2.3276266391766387E-2</v>
      </c>
      <c r="Q910" s="42"/>
      <c r="R910" s="42"/>
      <c r="S910" s="103">
        <v>5049.9858219999996</v>
      </c>
      <c r="T910" s="44">
        <f t="shared" si="66"/>
        <v>1.6229285204083288E-2</v>
      </c>
      <c r="U910" s="42"/>
      <c r="V910" s="42"/>
      <c r="W910" s="103">
        <v>468.27213021</v>
      </c>
      <c r="X910" s="44">
        <f t="shared" si="67"/>
        <v>2.6976846374878516E-2</v>
      </c>
      <c r="Y910" s="42"/>
      <c r="Z910" s="42"/>
      <c r="AA910" s="103">
        <v>402.04405202999999</v>
      </c>
      <c r="AB910" s="44">
        <f t="shared" si="68"/>
        <v>-1.7700194901040356E-2</v>
      </c>
      <c r="AC910" s="42"/>
      <c r="AD910" s="42"/>
      <c r="AE910" s="42"/>
      <c r="AF910" s="42"/>
      <c r="AG910" s="42"/>
      <c r="AH910" s="42"/>
      <c r="AI910" s="42"/>
    </row>
    <row r="911" spans="11:35" ht="14.4">
      <c r="K911" s="102">
        <v>45537</v>
      </c>
      <c r="L911" s="103">
        <v>23760.69921875</v>
      </c>
      <c r="M911" s="100">
        <f t="shared" si="72"/>
        <v>1.1017034929794445E-3</v>
      </c>
      <c r="O911" s="103">
        <v>1713.3003659999999</v>
      </c>
      <c r="P911" s="44">
        <f t="shared" si="65"/>
        <v>4.1208955974697536E-2</v>
      </c>
      <c r="Q911" s="42"/>
      <c r="R911" s="42"/>
      <c r="S911" s="103">
        <v>4993.4278430000004</v>
      </c>
      <c r="T911" s="44">
        <f t="shared" si="66"/>
        <v>-1.1199631245221942E-2</v>
      </c>
      <c r="U911" s="42"/>
      <c r="V911" s="42"/>
      <c r="W911" s="103">
        <v>460.65269558</v>
      </c>
      <c r="X911" s="44">
        <f t="shared" si="67"/>
        <v>-1.6271381827876463E-2</v>
      </c>
      <c r="Y911" s="42"/>
      <c r="Z911" s="42"/>
      <c r="AA911" s="103">
        <v>401.89416610000001</v>
      </c>
      <c r="AB911" s="44">
        <f t="shared" si="68"/>
        <v>-3.728097188434587E-4</v>
      </c>
      <c r="AC911" s="42"/>
      <c r="AD911" s="42"/>
      <c r="AE911" s="42"/>
      <c r="AF911" s="42"/>
      <c r="AG911" s="42"/>
      <c r="AH911" s="42"/>
      <c r="AI911" s="42"/>
    </row>
    <row r="912" spans="11:35" ht="14.4">
      <c r="K912" s="102">
        <v>45538</v>
      </c>
      <c r="L912" s="103">
        <v>23788.44921875</v>
      </c>
      <c r="M912" s="100">
        <f t="shared" si="72"/>
        <v>1.1678949236519909E-3</v>
      </c>
      <c r="O912" s="103">
        <v>1746.982614</v>
      </c>
      <c r="P912" s="44">
        <f t="shared" ref="P912:P975" si="73">O912/O911-1</f>
        <v>1.9659277887529525E-2</v>
      </c>
      <c r="Q912" s="42"/>
      <c r="R912" s="42"/>
      <c r="S912" s="103">
        <v>5022.3264449999997</v>
      </c>
      <c r="T912" s="44">
        <f t="shared" ref="T912:T975" si="74">S912/S911-1</f>
        <v>5.7873274449156131E-3</v>
      </c>
      <c r="U912" s="42"/>
      <c r="V912" s="42"/>
      <c r="W912" s="103">
        <v>468.22234983999999</v>
      </c>
      <c r="X912" s="44">
        <f t="shared" ref="X912:X975" si="75">W912/W911-1</f>
        <v>1.643245406492011E-2</v>
      </c>
      <c r="Y912" s="42"/>
      <c r="Z912" s="42"/>
      <c r="AA912" s="103">
        <v>393.35064777000002</v>
      </c>
      <c r="AB912" s="44">
        <f t="shared" ref="AB912:AB975" si="76">AA912/AA911-1</f>
        <v>-2.125812975318031E-2</v>
      </c>
      <c r="AC912" s="42"/>
      <c r="AD912" s="42"/>
      <c r="AE912" s="42"/>
      <c r="AF912" s="42"/>
      <c r="AG912" s="42"/>
      <c r="AH912" s="42"/>
      <c r="AI912" s="42"/>
    </row>
    <row r="913" spans="11:35" ht="14.4">
      <c r="K913" s="102">
        <v>45539</v>
      </c>
      <c r="L913" s="103">
        <v>23748.900390629999</v>
      </c>
      <c r="M913" s="100">
        <f t="shared" si="72"/>
        <v>-1.6625223341094619E-3</v>
      </c>
      <c r="O913" s="103">
        <v>1765.5522980000001</v>
      </c>
      <c r="P913" s="44">
        <f t="shared" si="73"/>
        <v>1.0629575733144714E-2</v>
      </c>
      <c r="Q913" s="42"/>
      <c r="R913" s="42"/>
      <c r="S913" s="103">
        <v>5052.6626450000003</v>
      </c>
      <c r="T913" s="44">
        <f t="shared" si="74"/>
        <v>6.0402684557077091E-3</v>
      </c>
      <c r="U913" s="42"/>
      <c r="V913" s="42"/>
      <c r="W913" s="103">
        <v>473.70037193000002</v>
      </c>
      <c r="X913" s="44">
        <f t="shared" si="75"/>
        <v>1.1699616842023808E-2</v>
      </c>
      <c r="Y913" s="42"/>
      <c r="Z913" s="42"/>
      <c r="AA913" s="103">
        <v>401.69430819000002</v>
      </c>
      <c r="AB913" s="44">
        <f t="shared" si="76"/>
        <v>2.1211762246489796E-2</v>
      </c>
      <c r="AC913" s="42"/>
      <c r="AD913" s="42"/>
      <c r="AE913" s="42"/>
      <c r="AF913" s="42"/>
      <c r="AG913" s="42"/>
      <c r="AH913" s="42"/>
      <c r="AI913" s="42"/>
    </row>
    <row r="914" spans="11:35" ht="14.4">
      <c r="K914" s="102">
        <v>45540</v>
      </c>
      <c r="L914" s="103">
        <v>23762.80078125</v>
      </c>
      <c r="M914" s="100">
        <f t="shared" si="72"/>
        <v>5.8530670436796051E-4</v>
      </c>
      <c r="O914" s="103">
        <v>1830.990683</v>
      </c>
      <c r="P914" s="44">
        <f t="shared" si="73"/>
        <v>3.7063974300918678E-2</v>
      </c>
      <c r="Q914" s="42"/>
      <c r="R914" s="42"/>
      <c r="S914" s="103">
        <v>5076.7530569999999</v>
      </c>
      <c r="T914" s="44">
        <f t="shared" si="74"/>
        <v>4.7678647264999263E-3</v>
      </c>
      <c r="U914" s="42"/>
      <c r="V914" s="42"/>
      <c r="W914" s="103">
        <v>487.04685002999997</v>
      </c>
      <c r="X914" s="44">
        <f t="shared" si="75"/>
        <v>2.8174936923993421E-2</v>
      </c>
      <c r="Y914" s="42"/>
      <c r="Z914" s="42"/>
      <c r="AA914" s="103">
        <v>390.70267288999997</v>
      </c>
      <c r="AB914" s="44">
        <f t="shared" si="76"/>
        <v>-2.7363184082760394E-2</v>
      </c>
      <c r="AC914" s="42"/>
      <c r="AD914" s="42"/>
      <c r="AE914" s="42"/>
      <c r="AF914" s="42"/>
      <c r="AG914" s="42"/>
      <c r="AH914" s="42"/>
      <c r="AI914" s="42"/>
    </row>
    <row r="915" spans="11:35" ht="14.4">
      <c r="K915" s="102">
        <v>45541</v>
      </c>
      <c r="L915" s="103">
        <v>23477.69921875</v>
      </c>
      <c r="M915" s="100">
        <f t="shared" si="72"/>
        <v>-1.199780973314224E-2</v>
      </c>
      <c r="O915" s="103">
        <v>1813.4087469999999</v>
      </c>
      <c r="P915" s="44">
        <f t="shared" si="73"/>
        <v>-9.602416966531413E-3</v>
      </c>
      <c r="Q915" s="42"/>
      <c r="R915" s="42"/>
      <c r="S915" s="103">
        <v>5093.5072650000002</v>
      </c>
      <c r="T915" s="44">
        <f t="shared" si="74"/>
        <v>3.3001817917652776E-3</v>
      </c>
      <c r="U915" s="42"/>
      <c r="V915" s="42"/>
      <c r="W915" s="103">
        <v>479.42741540999998</v>
      </c>
      <c r="X915" s="44">
        <f t="shared" si="75"/>
        <v>-1.5644151316307031E-2</v>
      </c>
      <c r="Y915" s="42"/>
      <c r="Z915" s="42"/>
      <c r="AA915" s="103">
        <v>391.10235872999999</v>
      </c>
      <c r="AB915" s="44">
        <f t="shared" si="76"/>
        <v>1.022992335945716E-3</v>
      </c>
      <c r="AC915" s="42"/>
      <c r="AD915" s="42"/>
      <c r="AE915" s="42"/>
      <c r="AF915" s="42"/>
      <c r="AG915" s="42"/>
      <c r="AH915" s="42"/>
      <c r="AI915" s="42"/>
    </row>
    <row r="916" spans="11:35" ht="14.4">
      <c r="K916" s="102">
        <v>45544</v>
      </c>
      <c r="L916" s="103">
        <v>23502.150390629999</v>
      </c>
      <c r="M916" s="100">
        <f t="shared" si="72"/>
        <v>1.0414637163624896E-3</v>
      </c>
      <c r="O916" s="103">
        <v>1831.6821070000001</v>
      </c>
      <c r="P916" s="44">
        <f t="shared" si="73"/>
        <v>1.0076801509990796E-2</v>
      </c>
      <c r="Q916" s="42"/>
      <c r="R916" s="42"/>
      <c r="S916" s="103">
        <v>5128.8996960000004</v>
      </c>
      <c r="T916" s="44">
        <f t="shared" si="74"/>
        <v>6.9485384350385093E-3</v>
      </c>
      <c r="U916" s="42"/>
      <c r="V916" s="42"/>
      <c r="W916" s="103">
        <v>488.98906140000003</v>
      </c>
      <c r="X916" s="44">
        <f t="shared" si="75"/>
        <v>1.9943886566901936E-2</v>
      </c>
      <c r="Y916" s="42"/>
      <c r="Z916" s="42"/>
      <c r="AA916" s="103">
        <v>391.70191246000002</v>
      </c>
      <c r="AB916" s="44">
        <f t="shared" si="76"/>
        <v>1.5329841833400248E-3</v>
      </c>
      <c r="AC916" s="42"/>
      <c r="AD916" s="42"/>
      <c r="AE916" s="42"/>
      <c r="AF916" s="42"/>
      <c r="AG916" s="42"/>
      <c r="AH916" s="42"/>
      <c r="AI916" s="42"/>
    </row>
    <row r="917" spans="11:35" ht="14.4">
      <c r="K917" s="102">
        <v>45545</v>
      </c>
      <c r="L917" s="103">
        <v>23643.650390629999</v>
      </c>
      <c r="M917" s="100">
        <f t="shared" ref="M917:M932" si="77">L917/L916-1</f>
        <v>6.020725663316906E-3</v>
      </c>
      <c r="O917" s="103">
        <v>1874.4022600000001</v>
      </c>
      <c r="P917" s="44">
        <f t="shared" si="73"/>
        <v>2.3322907854337549E-2</v>
      </c>
      <c r="Q917" s="42"/>
      <c r="R917" s="42"/>
      <c r="S917" s="103">
        <v>5379.6690360000002</v>
      </c>
      <c r="T917" s="44">
        <f t="shared" si="74"/>
        <v>4.8893399142816873E-2</v>
      </c>
      <c r="U917" s="42"/>
      <c r="V917" s="42"/>
      <c r="W917" s="103">
        <v>504.67615318999998</v>
      </c>
      <c r="X917" s="44">
        <f t="shared" si="75"/>
        <v>3.208065993355147E-2</v>
      </c>
      <c r="Y917" s="42"/>
      <c r="Z917" s="42"/>
      <c r="AA917" s="103">
        <v>399.84571498000003</v>
      </c>
      <c r="AB917" s="44">
        <f t="shared" si="76"/>
        <v>2.07908163349384E-2</v>
      </c>
      <c r="AC917" s="42"/>
      <c r="AD917" s="42"/>
      <c r="AE917" s="42"/>
      <c r="AF917" s="42"/>
      <c r="AG917" s="42"/>
      <c r="AH917" s="42"/>
      <c r="AI917" s="42"/>
    </row>
    <row r="918" spans="11:35" ht="14.4">
      <c r="K918" s="102">
        <v>45546</v>
      </c>
      <c r="L918" s="103">
        <v>23531.25</v>
      </c>
      <c r="M918" s="100">
        <f t="shared" si="77"/>
        <v>-4.7539355714100173E-3</v>
      </c>
      <c r="O918" s="103">
        <v>1917.2211870000001</v>
      </c>
      <c r="P918" s="44">
        <f t="shared" si="73"/>
        <v>2.2844043625939836E-2</v>
      </c>
      <c r="Q918" s="42"/>
      <c r="R918" s="42"/>
      <c r="S918" s="103">
        <v>5392.408257</v>
      </c>
      <c r="T918" s="44">
        <f t="shared" si="74"/>
        <v>2.3680306194955314E-3</v>
      </c>
      <c r="U918" s="42"/>
      <c r="V918" s="42"/>
      <c r="W918" s="103">
        <v>504.77575378</v>
      </c>
      <c r="X918" s="44">
        <f t="shared" si="75"/>
        <v>1.9735545135324273E-4</v>
      </c>
      <c r="Y918" s="42"/>
      <c r="Z918" s="42"/>
      <c r="AA918" s="103">
        <v>419.78054445999999</v>
      </c>
      <c r="AB918" s="44">
        <f t="shared" si="76"/>
        <v>4.9856303902111598E-2</v>
      </c>
      <c r="AC918" s="42"/>
      <c r="AD918" s="42"/>
      <c r="AE918" s="42"/>
      <c r="AF918" s="42"/>
      <c r="AG918" s="42"/>
      <c r="AH918" s="42"/>
      <c r="AI918" s="42"/>
    </row>
    <row r="919" spans="11:35" ht="14.4">
      <c r="K919" s="102">
        <v>45547</v>
      </c>
      <c r="L919" s="103">
        <v>23907.349609379999</v>
      </c>
      <c r="M919" s="100">
        <f t="shared" si="77"/>
        <v>1.5982984727967997E-2</v>
      </c>
      <c r="O919" s="103">
        <v>1980.1901989999999</v>
      </c>
      <c r="P919" s="44">
        <f t="shared" si="73"/>
        <v>3.2843895335066486E-2</v>
      </c>
      <c r="Q919" s="42"/>
      <c r="R919" s="42"/>
      <c r="S919" s="103">
        <v>5435.5332470000003</v>
      </c>
      <c r="T919" s="44">
        <f t="shared" si="74"/>
        <v>7.997352563952953E-3</v>
      </c>
      <c r="U919" s="42"/>
      <c r="V919" s="42"/>
      <c r="W919" s="103">
        <v>505.22395640000002</v>
      </c>
      <c r="X919" s="44">
        <f t="shared" si="75"/>
        <v>8.8792422505168389E-4</v>
      </c>
      <c r="Y919" s="42"/>
      <c r="Z919" s="42"/>
      <c r="AA919" s="103">
        <v>410.88731225999999</v>
      </c>
      <c r="AB919" s="44">
        <f t="shared" si="76"/>
        <v>-2.118543204864376E-2</v>
      </c>
      <c r="AC919" s="42"/>
      <c r="AD919" s="42"/>
      <c r="AE919" s="42"/>
      <c r="AF919" s="42"/>
      <c r="AG919" s="42"/>
      <c r="AH919" s="42"/>
      <c r="AI919" s="42"/>
    </row>
    <row r="920" spans="11:35" ht="14.4">
      <c r="K920" s="102">
        <v>45548</v>
      </c>
      <c r="L920" s="103">
        <v>23928.19921875</v>
      </c>
      <c r="M920" s="100">
        <f t="shared" si="77"/>
        <v>8.7210040889762475E-4</v>
      </c>
      <c r="O920" s="103">
        <v>2053.8269009999999</v>
      </c>
      <c r="P920" s="44">
        <f t="shared" si="73"/>
        <v>3.7186681378984066E-2</v>
      </c>
      <c r="Q920" s="42"/>
      <c r="R920" s="42"/>
      <c r="S920" s="103">
        <v>5451.2466059999997</v>
      </c>
      <c r="T920" s="44">
        <f t="shared" si="74"/>
        <v>2.8908587779630235E-3</v>
      </c>
      <c r="U920" s="42"/>
      <c r="V920" s="42"/>
      <c r="W920" s="103">
        <v>503.53074649000001</v>
      </c>
      <c r="X920" s="44">
        <f t="shared" si="75"/>
        <v>-3.3514046365993311E-3</v>
      </c>
      <c r="Y920" s="42"/>
      <c r="Z920" s="42"/>
      <c r="AA920" s="103">
        <v>407.04023990000002</v>
      </c>
      <c r="AB920" s="44">
        <f t="shared" si="76"/>
        <v>-9.3628404801305853E-3</v>
      </c>
      <c r="AC920" s="42"/>
      <c r="AD920" s="42"/>
      <c r="AE920" s="42"/>
      <c r="AF920" s="42"/>
      <c r="AG920" s="42"/>
      <c r="AH920" s="42"/>
      <c r="AI920" s="42"/>
    </row>
    <row r="921" spans="11:35" ht="14.4">
      <c r="K921" s="102">
        <v>45551</v>
      </c>
      <c r="L921" s="103">
        <v>23968.19921875</v>
      </c>
      <c r="M921" s="100">
        <f t="shared" si="77"/>
        <v>1.6716677938997115E-3</v>
      </c>
      <c r="O921" s="103">
        <v>2060.3954330000001</v>
      </c>
      <c r="P921" s="44">
        <f t="shared" si="73"/>
        <v>3.1981916279322231E-3</v>
      </c>
      <c r="Q921" s="42"/>
      <c r="R921" s="42"/>
      <c r="S921" s="103">
        <v>5432.1129890000002</v>
      </c>
      <c r="T921" s="44">
        <f t="shared" si="74"/>
        <v>-3.5099525636832496E-3</v>
      </c>
      <c r="U921" s="42"/>
      <c r="V921" s="42"/>
      <c r="W921" s="103">
        <v>502.53474066000001</v>
      </c>
      <c r="X921" s="44">
        <f t="shared" si="75"/>
        <v>-1.9780437181700083E-3</v>
      </c>
      <c r="Y921" s="42"/>
      <c r="Z921" s="42"/>
      <c r="AA921" s="103">
        <v>403.39301546000002</v>
      </c>
      <c r="AB921" s="44">
        <f t="shared" si="76"/>
        <v>-8.960353504351426E-3</v>
      </c>
      <c r="AC921" s="42"/>
      <c r="AD921" s="42"/>
      <c r="AE921" s="42"/>
      <c r="AF921" s="42"/>
      <c r="AG921" s="42"/>
      <c r="AH921" s="42"/>
      <c r="AI921" s="42"/>
    </row>
    <row r="922" spans="11:35" ht="14.4">
      <c r="K922" s="102">
        <v>45552</v>
      </c>
      <c r="L922" s="103">
        <v>23969.900390629999</v>
      </c>
      <c r="M922" s="100">
        <f t="shared" si="77"/>
        <v>7.0976207452000395E-5</v>
      </c>
      <c r="O922" s="103">
        <v>2050.7648789999998</v>
      </c>
      <c r="P922" s="44">
        <f t="shared" si="73"/>
        <v>-4.6741289782310513E-3</v>
      </c>
      <c r="Q922" s="42"/>
      <c r="R922" s="42"/>
      <c r="S922" s="103">
        <v>5405.1970469999997</v>
      </c>
      <c r="T922" s="44">
        <f t="shared" si="74"/>
        <v>-4.9549672575855963E-3</v>
      </c>
      <c r="U922" s="42"/>
      <c r="V922" s="42"/>
      <c r="W922" s="103">
        <v>499.34752200999998</v>
      </c>
      <c r="X922" s="44">
        <f t="shared" si="75"/>
        <v>-6.3422852036341126E-3</v>
      </c>
      <c r="Y922" s="42"/>
      <c r="Z922" s="42"/>
      <c r="AA922" s="103">
        <v>400.79434938999998</v>
      </c>
      <c r="AB922" s="44">
        <f t="shared" si="76"/>
        <v>-6.44202048723308E-3</v>
      </c>
      <c r="AC922" s="42"/>
      <c r="AD922" s="42"/>
      <c r="AE922" s="42"/>
      <c r="AF922" s="42"/>
      <c r="AG922" s="42"/>
      <c r="AH922" s="42"/>
      <c r="AI922" s="42"/>
    </row>
    <row r="923" spans="11:35" ht="14.4">
      <c r="K923" s="102">
        <v>45553</v>
      </c>
      <c r="L923" s="103">
        <v>23898.650390629999</v>
      </c>
      <c r="M923" s="100">
        <f t="shared" si="77"/>
        <v>-2.972477934361839E-3</v>
      </c>
      <c r="O923" s="103">
        <v>2154.8242559999999</v>
      </c>
      <c r="P923" s="44">
        <f t="shared" si="73"/>
        <v>5.0741739370308458E-2</v>
      </c>
      <c r="Q923" s="42"/>
      <c r="R923" s="42"/>
      <c r="S923" s="103">
        <v>5422.0009229999996</v>
      </c>
      <c r="T923" s="44">
        <f t="shared" si="74"/>
        <v>3.1088368941751821E-3</v>
      </c>
      <c r="U923" s="42"/>
      <c r="V923" s="42"/>
      <c r="W923" s="103">
        <v>483.46122904999999</v>
      </c>
      <c r="X923" s="44">
        <f t="shared" si="75"/>
        <v>-3.1814101922552185E-2</v>
      </c>
      <c r="Y923" s="42"/>
      <c r="Z923" s="42"/>
      <c r="AA923" s="103">
        <v>398.94529814999999</v>
      </c>
      <c r="AB923" s="44">
        <f t="shared" si="76"/>
        <v>-4.6134663395683839E-3</v>
      </c>
      <c r="AC923" s="42"/>
      <c r="AD923" s="42"/>
      <c r="AE923" s="42"/>
      <c r="AF923" s="42"/>
      <c r="AG923" s="42"/>
      <c r="AH923" s="42"/>
      <c r="AI923" s="42"/>
    </row>
    <row r="924" spans="11:35" ht="14.4">
      <c r="K924" s="102">
        <v>45554</v>
      </c>
      <c r="L924" s="103">
        <v>23853.94921875</v>
      </c>
      <c r="M924" s="100">
        <f t="shared" si="77"/>
        <v>-1.870447541988618E-3</v>
      </c>
      <c r="O924" s="103">
        <v>2222.9789510000001</v>
      </c>
      <c r="P924" s="44">
        <f t="shared" si="73"/>
        <v>3.1628887975539977E-2</v>
      </c>
      <c r="Q924" s="42"/>
      <c r="R924" s="42"/>
      <c r="S924" s="103">
        <v>5382.3953279999996</v>
      </c>
      <c r="T924" s="44">
        <f t="shared" si="74"/>
        <v>-7.304608679056801E-3</v>
      </c>
      <c r="U924" s="42"/>
      <c r="V924" s="42"/>
      <c r="W924" s="103">
        <v>468.52114162999999</v>
      </c>
      <c r="X924" s="44">
        <f t="shared" si="75"/>
        <v>-3.0902348569620042E-2</v>
      </c>
      <c r="Y924" s="42"/>
      <c r="Z924" s="42"/>
      <c r="AA924" s="103">
        <v>400.24463144999999</v>
      </c>
      <c r="AB924" s="44">
        <f t="shared" si="76"/>
        <v>3.2569209513817476E-3</v>
      </c>
      <c r="AC924" s="42"/>
      <c r="AD924" s="42"/>
      <c r="AE924" s="42"/>
      <c r="AF924" s="42"/>
      <c r="AG924" s="42"/>
      <c r="AH924" s="42"/>
      <c r="AI924" s="42"/>
    </row>
    <row r="925" spans="11:35" ht="14.4">
      <c r="K925" s="102">
        <v>45555</v>
      </c>
      <c r="L925" s="103">
        <v>24193.80078125</v>
      </c>
      <c r="M925" s="100">
        <f t="shared" si="77"/>
        <v>1.4247182275078707E-2</v>
      </c>
      <c r="O925" s="103">
        <v>2569.2344309999999</v>
      </c>
      <c r="P925" s="44">
        <f t="shared" si="73"/>
        <v>0.15576192471108996</v>
      </c>
      <c r="Q925" s="42"/>
      <c r="R925" s="42"/>
      <c r="S925" s="103">
        <v>5403.759548</v>
      </c>
      <c r="T925" s="44">
        <f t="shared" si="74"/>
        <v>3.969277375234892E-3</v>
      </c>
      <c r="U925" s="42"/>
      <c r="V925" s="42"/>
      <c r="W925" s="103">
        <v>465.48332384999998</v>
      </c>
      <c r="X925" s="44">
        <f t="shared" si="75"/>
        <v>-6.4838435453122845E-3</v>
      </c>
      <c r="Y925" s="42"/>
      <c r="Z925" s="42"/>
      <c r="AA925" s="103">
        <v>405.84175951999998</v>
      </c>
      <c r="AB925" s="44">
        <f t="shared" si="76"/>
        <v>1.3984267695790864E-2</v>
      </c>
      <c r="AC925" s="42"/>
      <c r="AD925" s="42"/>
      <c r="AE925" s="42"/>
      <c r="AF925" s="42"/>
      <c r="AG925" s="42"/>
      <c r="AH925" s="42"/>
      <c r="AI925" s="42"/>
    </row>
    <row r="926" spans="11:35" ht="14.4">
      <c r="K926" s="102">
        <v>45558</v>
      </c>
      <c r="L926" s="103">
        <v>24379.19921875</v>
      </c>
      <c r="M926" s="100">
        <f t="shared" si="77"/>
        <v>7.6630554734369305E-3</v>
      </c>
      <c r="O926" s="103">
        <v>2353.164295</v>
      </c>
      <c r="P926" s="44">
        <f t="shared" si="73"/>
        <v>-8.4099034869270728E-2</v>
      </c>
      <c r="Q926" s="42"/>
      <c r="R926" s="42"/>
      <c r="S926" s="103">
        <v>5326.5311170000004</v>
      </c>
      <c r="T926" s="44">
        <f t="shared" si="74"/>
        <v>-1.4291611296543105E-2</v>
      </c>
      <c r="U926" s="42"/>
      <c r="V926" s="42"/>
      <c r="W926" s="103">
        <v>472.80396668999998</v>
      </c>
      <c r="X926" s="44">
        <f t="shared" si="75"/>
        <v>1.5726971225201281E-2</v>
      </c>
      <c r="Y926" s="42"/>
      <c r="Z926" s="42"/>
      <c r="AA926" s="103">
        <v>400.24463144999999</v>
      </c>
      <c r="AB926" s="44">
        <f t="shared" si="76"/>
        <v>-1.3791404996419954E-2</v>
      </c>
      <c r="AC926" s="42"/>
      <c r="AD926" s="42"/>
      <c r="AE926" s="42"/>
      <c r="AF926" s="42"/>
      <c r="AG926" s="42"/>
      <c r="AH926" s="42"/>
      <c r="AI926" s="42"/>
    </row>
    <row r="927" spans="11:35" ht="14.4">
      <c r="K927" s="102">
        <v>45559</v>
      </c>
      <c r="L927" s="103">
        <v>24389.69921875</v>
      </c>
      <c r="M927" s="100">
        <f t="shared" si="77"/>
        <v>4.3069503250636743E-4</v>
      </c>
      <c r="O927" s="103">
        <v>2197.2480839999998</v>
      </c>
      <c r="P927" s="44">
        <f t="shared" si="73"/>
        <v>-6.6258106725183064E-2</v>
      </c>
      <c r="Q927" s="42"/>
      <c r="R927" s="42"/>
      <c r="S927" s="103">
        <v>5329.4556849999999</v>
      </c>
      <c r="T927" s="44">
        <f t="shared" si="74"/>
        <v>5.4905677555616705E-4</v>
      </c>
      <c r="U927" s="42"/>
      <c r="V927" s="42"/>
      <c r="W927" s="103">
        <v>468.37174075000001</v>
      </c>
      <c r="X927" s="44">
        <f t="shared" si="75"/>
        <v>-9.3743416981652006E-3</v>
      </c>
      <c r="Y927" s="42"/>
      <c r="Z927" s="42"/>
      <c r="AA927" s="103">
        <v>389.30024709999998</v>
      </c>
      <c r="AB927" s="44">
        <f t="shared" si="76"/>
        <v>-2.7344237723691323E-2</v>
      </c>
      <c r="AC927" s="42"/>
      <c r="AD927" s="42"/>
      <c r="AE927" s="42"/>
      <c r="AF927" s="42"/>
      <c r="AG927" s="42"/>
      <c r="AH927" s="42"/>
      <c r="AI927" s="42"/>
    </row>
    <row r="928" spans="11:35" ht="14.4">
      <c r="K928" s="102">
        <v>45560</v>
      </c>
      <c r="L928" s="103">
        <v>24371.25</v>
      </c>
      <c r="M928" s="100">
        <f t="shared" si="77"/>
        <v>-7.5643486147691785E-4</v>
      </c>
      <c r="O928" s="103">
        <v>2197.5937960000001</v>
      </c>
      <c r="P928" s="44">
        <f t="shared" si="73"/>
        <v>1.5733862849520719E-4</v>
      </c>
      <c r="Q928" s="42"/>
      <c r="R928" s="42"/>
      <c r="S928" s="103">
        <v>5347.796198</v>
      </c>
      <c r="T928" s="44">
        <f t="shared" si="74"/>
        <v>3.4413482509330073E-3</v>
      </c>
      <c r="U928" s="42"/>
      <c r="V928" s="42"/>
      <c r="W928" s="103">
        <v>459.60688945999999</v>
      </c>
      <c r="X928" s="44">
        <f t="shared" si="75"/>
        <v>-1.8713450294770007E-2</v>
      </c>
      <c r="Y928" s="42"/>
      <c r="Z928" s="42"/>
      <c r="AA928" s="103">
        <v>386.40173435000003</v>
      </c>
      <c r="AB928" s="44">
        <f t="shared" si="76"/>
        <v>-7.4454428724146648E-3</v>
      </c>
      <c r="AC928" s="42"/>
      <c r="AD928" s="42"/>
      <c r="AE928" s="42"/>
      <c r="AF928" s="42"/>
      <c r="AG928" s="42"/>
      <c r="AH928" s="42"/>
      <c r="AI928" s="42"/>
    </row>
    <row r="929" spans="11:35" ht="14.4">
      <c r="K929" s="102">
        <v>45561</v>
      </c>
      <c r="L929" s="103">
        <v>24496.900390629999</v>
      </c>
      <c r="M929" s="100">
        <f t="shared" si="77"/>
        <v>5.1556810024104838E-3</v>
      </c>
      <c r="O929" s="103">
        <v>2105.5355709999999</v>
      </c>
      <c r="P929" s="44">
        <f t="shared" si="73"/>
        <v>-4.1890464546979533E-2</v>
      </c>
      <c r="Q929" s="42"/>
      <c r="R929" s="42"/>
      <c r="S929" s="103">
        <v>5332.9255119999998</v>
      </c>
      <c r="T929" s="44">
        <f t="shared" si="74"/>
        <v>-2.7807129234957983E-3</v>
      </c>
      <c r="U929" s="42"/>
      <c r="V929" s="42"/>
      <c r="W929" s="103">
        <v>461.34989966000001</v>
      </c>
      <c r="X929" s="44">
        <f t="shared" si="75"/>
        <v>3.7923935432035982E-3</v>
      </c>
      <c r="Y929" s="42"/>
      <c r="Z929" s="42"/>
      <c r="AA929" s="103">
        <v>387.80101636000001</v>
      </c>
      <c r="AB929" s="44">
        <f t="shared" si="76"/>
        <v>3.6213139994152321E-3</v>
      </c>
      <c r="AC929" s="42"/>
      <c r="AD929" s="42"/>
      <c r="AE929" s="42"/>
      <c r="AF929" s="42"/>
      <c r="AG929" s="42"/>
      <c r="AH929" s="42"/>
      <c r="AI929" s="42"/>
    </row>
    <row r="930" spans="11:35" ht="14.4">
      <c r="K930" s="102">
        <v>45562</v>
      </c>
      <c r="L930" s="103">
        <v>24489.55078125</v>
      </c>
      <c r="M930" s="100">
        <f t="shared" si="77"/>
        <v>-3.0002201351198021E-4</v>
      </c>
      <c r="O930" s="103">
        <v>2022.7128009999999</v>
      </c>
      <c r="P930" s="44">
        <f t="shared" si="73"/>
        <v>-3.9335725855566661E-2</v>
      </c>
      <c r="Q930" s="42"/>
      <c r="R930" s="42"/>
      <c r="S930" s="103">
        <v>5410.8479079999997</v>
      </c>
      <c r="T930" s="44">
        <f t="shared" si="74"/>
        <v>1.4611566545353227E-2</v>
      </c>
      <c r="U930" s="42"/>
      <c r="V930" s="42"/>
      <c r="W930" s="103">
        <v>462.64470724</v>
      </c>
      <c r="X930" s="44">
        <f t="shared" si="75"/>
        <v>2.8065630467335456E-3</v>
      </c>
      <c r="Y930" s="42"/>
      <c r="Z930" s="42"/>
      <c r="AA930" s="103">
        <v>380.20491398000001</v>
      </c>
      <c r="AB930" s="44">
        <f t="shared" si="76"/>
        <v>-1.958762886002452E-2</v>
      </c>
      <c r="AC930" s="42"/>
      <c r="AD930" s="42"/>
      <c r="AE930" s="42"/>
      <c r="AF930" s="42"/>
      <c r="AG930" s="42"/>
      <c r="AH930" s="42"/>
      <c r="AI930" s="42"/>
    </row>
    <row r="931" spans="11:35" ht="14.4">
      <c r="K931" s="102">
        <v>45565</v>
      </c>
      <c r="L931" s="103">
        <v>24245.19921875</v>
      </c>
      <c r="M931" s="100">
        <f t="shared" si="77"/>
        <v>-9.9777886774095048E-3</v>
      </c>
      <c r="O931" s="103">
        <v>2007.6496259999999</v>
      </c>
      <c r="P931" s="44">
        <f t="shared" si="73"/>
        <v>-7.447016201485912E-3</v>
      </c>
      <c r="Q931" s="42"/>
      <c r="R931" s="42"/>
      <c r="S931" s="103">
        <v>5396.423342</v>
      </c>
      <c r="T931" s="44">
        <f t="shared" si="74"/>
        <v>-2.6658605536985513E-3</v>
      </c>
      <c r="U931" s="42"/>
      <c r="V931" s="42"/>
      <c r="W931" s="103">
        <v>461.74830199000002</v>
      </c>
      <c r="X931" s="44">
        <f t="shared" si="75"/>
        <v>-1.9375672864554438E-3</v>
      </c>
      <c r="Y931" s="42"/>
      <c r="Z931" s="42"/>
      <c r="AA931" s="103">
        <v>386.85150356999998</v>
      </c>
      <c r="AB931" s="44">
        <f t="shared" si="76"/>
        <v>1.7481598331865911E-2</v>
      </c>
      <c r="AC931" s="42"/>
      <c r="AD931" s="42"/>
      <c r="AE931" s="42"/>
      <c r="AF931" s="42"/>
      <c r="AG931" s="42"/>
      <c r="AH931" s="42"/>
      <c r="AI931" s="42"/>
    </row>
    <row r="932" spans="11:35" ht="14.4">
      <c r="K932" s="102">
        <v>45566</v>
      </c>
      <c r="L932" s="103">
        <v>24271.30078125</v>
      </c>
      <c r="M932" s="100">
        <f t="shared" si="77"/>
        <v>1.0765662209866189E-3</v>
      </c>
      <c r="O932" s="103">
        <v>1955.545856</v>
      </c>
      <c r="P932" s="44">
        <f t="shared" si="73"/>
        <v>-2.5952621077518612E-2</v>
      </c>
      <c r="Q932" s="42"/>
      <c r="R932" s="42"/>
      <c r="S932" s="103">
        <v>5377.0418810000001</v>
      </c>
      <c r="T932" s="44">
        <f t="shared" si="74"/>
        <v>-3.5915382785400851E-3</v>
      </c>
      <c r="U932" s="42"/>
      <c r="V932" s="42"/>
      <c r="W932" s="103">
        <v>467.42553521000002</v>
      </c>
      <c r="X932" s="44">
        <f t="shared" si="75"/>
        <v>1.2295081964639243E-2</v>
      </c>
      <c r="Y932" s="42"/>
      <c r="Z932" s="42"/>
      <c r="AA932" s="103">
        <v>382.15391392999999</v>
      </c>
      <c r="AB932" s="44">
        <f t="shared" si="76"/>
        <v>-1.2143133984614307E-2</v>
      </c>
      <c r="AC932" s="42"/>
      <c r="AD932" s="42"/>
      <c r="AE932" s="42"/>
      <c r="AF932" s="42"/>
      <c r="AG932" s="42"/>
      <c r="AH932" s="42"/>
      <c r="AI932" s="42"/>
    </row>
    <row r="933" spans="11:35" ht="14.4">
      <c r="K933" s="102">
        <v>45568</v>
      </c>
      <c r="L933" s="103">
        <v>23755.44921875</v>
      </c>
      <c r="M933" s="100">
        <f t="shared" ref="M933:M948" si="78">L933/L932-1</f>
        <v>-2.1253560620801304E-2</v>
      </c>
      <c r="O933" s="103">
        <v>1900.034351</v>
      </c>
      <c r="P933" s="44">
        <f t="shared" si="73"/>
        <v>-2.8386705854879235E-2</v>
      </c>
      <c r="Q933" s="42"/>
      <c r="R933" s="42"/>
      <c r="S933" s="103">
        <v>5383.4858450000002</v>
      </c>
      <c r="T933" s="44">
        <f t="shared" si="74"/>
        <v>1.1984217610001568E-3</v>
      </c>
      <c r="U933" s="42"/>
      <c r="V933" s="42"/>
      <c r="W933" s="103">
        <v>458.95948566999999</v>
      </c>
      <c r="X933" s="44">
        <f t="shared" si="75"/>
        <v>-1.8112081823250192E-2</v>
      </c>
      <c r="Y933" s="42"/>
      <c r="Z933" s="42"/>
      <c r="AA933" s="103">
        <v>382.55370879999998</v>
      </c>
      <c r="AB933" s="44">
        <f t="shared" si="76"/>
        <v>1.0461619138963929E-3</v>
      </c>
      <c r="AC933" s="42"/>
      <c r="AD933" s="42"/>
      <c r="AE933" s="42"/>
      <c r="AF933" s="42"/>
      <c r="AG933" s="42"/>
      <c r="AH933" s="42"/>
      <c r="AI933" s="42"/>
    </row>
    <row r="934" spans="11:35" ht="14.4">
      <c r="K934" s="102">
        <v>45569</v>
      </c>
      <c r="L934" s="103">
        <v>23534.94921875</v>
      </c>
      <c r="M934" s="100">
        <f t="shared" si="78"/>
        <v>-9.2820808383602404E-3</v>
      </c>
      <c r="O934" s="103">
        <v>1897.713141</v>
      </c>
      <c r="P934" s="44">
        <f t="shared" si="73"/>
        <v>-1.2216673865809158E-3</v>
      </c>
      <c r="Q934" s="42"/>
      <c r="R934" s="42"/>
      <c r="S934" s="103">
        <v>5378.7767949999998</v>
      </c>
      <c r="T934" s="44">
        <f t="shared" si="74"/>
        <v>-8.7472134887733866E-4</v>
      </c>
      <c r="U934" s="42"/>
      <c r="V934" s="42"/>
      <c r="W934" s="103">
        <v>443.37199446</v>
      </c>
      <c r="X934" s="44">
        <f t="shared" si="75"/>
        <v>-3.3962673605590687E-2</v>
      </c>
      <c r="Y934" s="42"/>
      <c r="Z934" s="42"/>
      <c r="AA934" s="103">
        <v>379.60522169000001</v>
      </c>
      <c r="AB934" s="44">
        <f t="shared" si="76"/>
        <v>-7.7073807995453603E-3</v>
      </c>
      <c r="AC934" s="42"/>
      <c r="AD934" s="42"/>
      <c r="AE934" s="42"/>
      <c r="AF934" s="42"/>
      <c r="AG934" s="42"/>
      <c r="AH934" s="42"/>
      <c r="AI934" s="42"/>
    </row>
    <row r="935" spans="11:35" ht="14.4">
      <c r="K935" s="102">
        <v>45572</v>
      </c>
      <c r="L935" s="103">
        <v>23181.95</v>
      </c>
      <c r="M935" s="100">
        <f t="shared" si="78"/>
        <v>-1.4998936920109007E-2</v>
      </c>
      <c r="O935" s="103">
        <v>1814.445884</v>
      </c>
      <c r="P935" s="44">
        <f t="shared" si="73"/>
        <v>-4.3877683724170446E-2</v>
      </c>
      <c r="Q935" s="42"/>
      <c r="R935" s="42"/>
      <c r="S935" s="103">
        <v>5357.7595579999997</v>
      </c>
      <c r="T935" s="44">
        <f t="shared" si="74"/>
        <v>-3.9074380293186994E-3</v>
      </c>
      <c r="U935" s="42"/>
      <c r="V935" s="42"/>
      <c r="W935" s="103">
        <v>429.57731374000002</v>
      </c>
      <c r="X935" s="44">
        <f t="shared" si="75"/>
        <v>-3.1113107937277507E-2</v>
      </c>
      <c r="Y935" s="42"/>
      <c r="Z935" s="42"/>
      <c r="AA935" s="103">
        <v>372.80870902999999</v>
      </c>
      <c r="AB935" s="44">
        <f t="shared" si="76"/>
        <v>-1.7904160089637355E-2</v>
      </c>
      <c r="AC935" s="42"/>
      <c r="AD935" s="42"/>
      <c r="AE935" s="42"/>
      <c r="AF935" s="42"/>
      <c r="AG935" s="42"/>
      <c r="AH935" s="42"/>
      <c r="AI935" s="42"/>
    </row>
    <row r="936" spans="11:35" ht="14.4">
      <c r="K936" s="102">
        <v>45573</v>
      </c>
      <c r="L936" s="103">
        <v>23512.55</v>
      </c>
      <c r="M936" s="100">
        <f t="shared" si="78"/>
        <v>1.4261095378085065E-2</v>
      </c>
      <c r="O936" s="103">
        <v>1877.167958</v>
      </c>
      <c r="P936" s="44">
        <f t="shared" si="73"/>
        <v>3.4568170124604336E-2</v>
      </c>
      <c r="Q936" s="42"/>
      <c r="R936" s="42"/>
      <c r="S936" s="103">
        <v>5499.2293529999997</v>
      </c>
      <c r="T936" s="44">
        <f t="shared" si="74"/>
        <v>2.6404655428921453E-2</v>
      </c>
      <c r="U936" s="42"/>
      <c r="V936" s="42"/>
      <c r="W936" s="103">
        <v>437.49556007000001</v>
      </c>
      <c r="X936" s="44">
        <f t="shared" si="75"/>
        <v>1.8432645479022014E-2</v>
      </c>
      <c r="Y936" s="42"/>
      <c r="Z936" s="42"/>
      <c r="AA936" s="103">
        <v>385.50219591000001</v>
      </c>
      <c r="AB936" s="44">
        <f t="shared" si="76"/>
        <v>3.404825738386541E-2</v>
      </c>
      <c r="AC936" s="42"/>
      <c r="AD936" s="42"/>
      <c r="AE936" s="42"/>
      <c r="AF936" s="42"/>
      <c r="AG936" s="42"/>
      <c r="AH936" s="42"/>
      <c r="AI936" s="42"/>
    </row>
    <row r="937" spans="11:35" ht="14.4">
      <c r="K937" s="102">
        <v>45574</v>
      </c>
      <c r="L937" s="103">
        <v>23599.599999999999</v>
      </c>
      <c r="M937" s="100">
        <f t="shared" si="78"/>
        <v>3.7022781450757325E-3</v>
      </c>
      <c r="O937" s="103">
        <v>1924.678694</v>
      </c>
      <c r="P937" s="44">
        <f t="shared" si="73"/>
        <v>2.5309794894762483E-2</v>
      </c>
      <c r="Q937" s="42"/>
      <c r="R937" s="42"/>
      <c r="S937" s="103">
        <v>5938.1128740000004</v>
      </c>
      <c r="T937" s="44">
        <f t="shared" si="74"/>
        <v>7.9808186352616106E-2</v>
      </c>
      <c r="U937" s="42"/>
      <c r="V937" s="42"/>
      <c r="W937" s="103">
        <v>452.08704546000001</v>
      </c>
      <c r="X937" s="44">
        <f t="shared" si="75"/>
        <v>3.3352305078628408E-2</v>
      </c>
      <c r="Y937" s="42"/>
      <c r="Z937" s="42"/>
      <c r="AA937" s="103">
        <v>387.70106765000003</v>
      </c>
      <c r="AB937" s="44">
        <f t="shared" si="76"/>
        <v>5.7039149538680167E-3</v>
      </c>
      <c r="AC937" s="42"/>
      <c r="AD937" s="42"/>
      <c r="AE937" s="42"/>
      <c r="AF937" s="42"/>
      <c r="AG937" s="42"/>
      <c r="AH937" s="42"/>
      <c r="AI937" s="42"/>
    </row>
    <row r="938" spans="11:35" ht="14.4">
      <c r="K938" s="102">
        <v>45575</v>
      </c>
      <c r="L938" s="103">
        <v>23598.15</v>
      </c>
      <c r="M938" s="100">
        <f t="shared" si="78"/>
        <v>-6.144171935107412E-5</v>
      </c>
      <c r="O938" s="103">
        <v>1854.9436009999999</v>
      </c>
      <c r="P938" s="44">
        <f t="shared" si="73"/>
        <v>-3.623206991244432E-2</v>
      </c>
      <c r="Q938" s="42"/>
      <c r="R938" s="42"/>
      <c r="S938" s="103">
        <v>5890.9232300000003</v>
      </c>
      <c r="T938" s="44">
        <f t="shared" si="74"/>
        <v>-7.9469092287921539E-3</v>
      </c>
      <c r="U938" s="42"/>
      <c r="V938" s="42"/>
      <c r="W938" s="103">
        <v>463.39171161000002</v>
      </c>
      <c r="X938" s="44">
        <f t="shared" si="75"/>
        <v>2.5005507818737671E-2</v>
      </c>
      <c r="Y938" s="42"/>
      <c r="Z938" s="42"/>
      <c r="AA938" s="103">
        <v>392.29870856000002</v>
      </c>
      <c r="AB938" s="44">
        <f t="shared" si="76"/>
        <v>1.1858726461260405E-2</v>
      </c>
      <c r="AC938" s="42"/>
      <c r="AD938" s="42"/>
      <c r="AE938" s="42"/>
      <c r="AF938" s="42"/>
      <c r="AG938" s="42"/>
      <c r="AH938" s="42"/>
      <c r="AI938" s="42"/>
    </row>
    <row r="939" spans="11:35" ht="14.4">
      <c r="K939" s="102">
        <v>45576</v>
      </c>
      <c r="L939" s="103">
        <v>23611.25</v>
      </c>
      <c r="M939" s="100">
        <f t="shared" si="78"/>
        <v>5.5512826217296585E-4</v>
      </c>
      <c r="O939" s="103">
        <v>1872.4267609999999</v>
      </c>
      <c r="P939" s="44">
        <f t="shared" si="73"/>
        <v>9.4251706577896943E-3</v>
      </c>
      <c r="Q939" s="42"/>
      <c r="R939" s="42"/>
      <c r="S939" s="103">
        <v>6089.2981849999996</v>
      </c>
      <c r="T939" s="44">
        <f t="shared" si="74"/>
        <v>3.3674680055200579E-2</v>
      </c>
      <c r="U939" s="42"/>
      <c r="V939" s="42"/>
      <c r="W939" s="103">
        <v>472.25616348</v>
      </c>
      <c r="X939" s="44">
        <f t="shared" si="75"/>
        <v>1.9129500264908783E-2</v>
      </c>
      <c r="Y939" s="42"/>
      <c r="Z939" s="42"/>
      <c r="AA939" s="103">
        <v>407.54088768999998</v>
      </c>
      <c r="AB939" s="44">
        <f t="shared" si="76"/>
        <v>3.8853503204099304E-2</v>
      </c>
      <c r="AC939" s="42"/>
      <c r="AD939" s="42"/>
      <c r="AE939" s="42"/>
      <c r="AF939" s="42"/>
      <c r="AG939" s="42"/>
      <c r="AH939" s="42"/>
      <c r="AI939" s="42"/>
    </row>
    <row r="940" spans="11:35" ht="14.4">
      <c r="K940" s="102">
        <v>45579</v>
      </c>
      <c r="L940" s="103">
        <v>23727.05</v>
      </c>
      <c r="M940" s="100">
        <f t="shared" si="78"/>
        <v>4.9044417385779582E-3</v>
      </c>
      <c r="O940" s="103">
        <v>1898.7008900000001</v>
      </c>
      <c r="P940" s="44">
        <f t="shared" si="73"/>
        <v>1.4032126407960588E-2</v>
      </c>
      <c r="Q940" s="42"/>
      <c r="R940" s="42"/>
      <c r="S940" s="103">
        <v>6161.2723059999998</v>
      </c>
      <c r="T940" s="44">
        <f t="shared" si="74"/>
        <v>1.18197727904501E-2</v>
      </c>
      <c r="U940" s="42"/>
      <c r="V940" s="42"/>
      <c r="W940" s="103">
        <v>477.03699146000002</v>
      </c>
      <c r="X940" s="44">
        <f t="shared" si="75"/>
        <v>1.0123378686623496E-2</v>
      </c>
      <c r="Y940" s="42"/>
      <c r="Z940" s="42"/>
      <c r="AA940" s="103">
        <v>407.64083640000001</v>
      </c>
      <c r="AB940" s="44">
        <f t="shared" si="76"/>
        <v>2.45248300278611E-4</v>
      </c>
      <c r="AC940" s="42"/>
      <c r="AD940" s="42"/>
      <c r="AE940" s="42"/>
      <c r="AF940" s="42"/>
      <c r="AG940" s="42"/>
      <c r="AH940" s="42"/>
      <c r="AI940" s="42"/>
    </row>
    <row r="941" spans="11:35" ht="14.4">
      <c r="K941" s="102">
        <v>45580</v>
      </c>
      <c r="L941" s="103">
        <v>23735.7</v>
      </c>
      <c r="M941" s="100">
        <f t="shared" si="78"/>
        <v>3.6456280911445482E-4</v>
      </c>
      <c r="O941" s="103">
        <v>1910.8995930000001</v>
      </c>
      <c r="P941" s="44">
        <f t="shared" si="73"/>
        <v>6.424762880897994E-3</v>
      </c>
      <c r="Q941" s="42"/>
      <c r="R941" s="42"/>
      <c r="S941" s="103">
        <v>6054.054658</v>
      </c>
      <c r="T941" s="44">
        <f t="shared" si="74"/>
        <v>-1.7401868100455298E-2</v>
      </c>
      <c r="U941" s="42"/>
      <c r="V941" s="42"/>
      <c r="W941" s="103">
        <v>480.07480923000003</v>
      </c>
      <c r="X941" s="44">
        <f t="shared" si="75"/>
        <v>6.3680968654078463E-3</v>
      </c>
      <c r="Y941" s="42"/>
      <c r="Z941" s="42"/>
      <c r="AA941" s="103">
        <v>407.49091333000001</v>
      </c>
      <c r="AB941" s="44">
        <f t="shared" si="76"/>
        <v>-3.6778226471134712E-4</v>
      </c>
      <c r="AC941" s="42"/>
      <c r="AD941" s="42"/>
      <c r="AE941" s="42"/>
      <c r="AF941" s="42"/>
      <c r="AG941" s="42"/>
      <c r="AH941" s="42"/>
      <c r="AI941" s="42"/>
    </row>
    <row r="942" spans="11:35" ht="14.4">
      <c r="K942" s="102">
        <v>45581</v>
      </c>
      <c r="L942" s="103">
        <v>23673.15</v>
      </c>
      <c r="M942" s="100">
        <f t="shared" si="78"/>
        <v>-2.6352709210176739E-3</v>
      </c>
      <c r="O942" s="103">
        <v>1973.8192160000001</v>
      </c>
      <c r="P942" s="44">
        <f t="shared" si="73"/>
        <v>3.2926702810805342E-2</v>
      </c>
      <c r="Q942" s="42"/>
      <c r="R942" s="42"/>
      <c r="S942" s="103">
        <v>6070.858534</v>
      </c>
      <c r="T942" s="44">
        <f t="shared" si="74"/>
        <v>2.7756399552478772E-3</v>
      </c>
      <c r="U942" s="42"/>
      <c r="V942" s="42"/>
      <c r="W942" s="103">
        <v>478.38159932999997</v>
      </c>
      <c r="X942" s="44">
        <f t="shared" si="75"/>
        <v>-3.5269709375416181E-3</v>
      </c>
      <c r="Y942" s="42"/>
      <c r="Z942" s="42"/>
      <c r="AA942" s="103">
        <v>442.87275863999997</v>
      </c>
      <c r="AB942" s="44">
        <f t="shared" si="76"/>
        <v>8.6828550410758654E-2</v>
      </c>
      <c r="AC942" s="42"/>
      <c r="AD942" s="42"/>
      <c r="AE942" s="42"/>
      <c r="AF942" s="42"/>
      <c r="AG942" s="42"/>
      <c r="AH942" s="42"/>
      <c r="AI942" s="42"/>
    </row>
    <row r="943" spans="11:35" ht="14.4">
      <c r="K943" s="102">
        <v>45582</v>
      </c>
      <c r="L943" s="103">
        <v>23377</v>
      </c>
      <c r="M943" s="100">
        <f t="shared" si="78"/>
        <v>-1.250995325928328E-2</v>
      </c>
      <c r="O943" s="103">
        <v>1994.1668500000001</v>
      </c>
      <c r="P943" s="44">
        <f t="shared" si="73"/>
        <v>1.0308762745371958E-2</v>
      </c>
      <c r="Q943" s="42"/>
      <c r="R943" s="42"/>
      <c r="S943" s="103">
        <v>6025.007251</v>
      </c>
      <c r="T943" s="44">
        <f t="shared" si="74"/>
        <v>-7.5526851339409173E-3</v>
      </c>
      <c r="U943" s="42"/>
      <c r="V943" s="42"/>
      <c r="W943" s="103">
        <v>464.33791715000001</v>
      </c>
      <c r="X943" s="44">
        <f t="shared" si="75"/>
        <v>-2.9356652094622571E-2</v>
      </c>
      <c r="Y943" s="42"/>
      <c r="Z943" s="42"/>
      <c r="AA943" s="103">
        <v>424.23232317999998</v>
      </c>
      <c r="AB943" s="44">
        <f t="shared" si="76"/>
        <v>-4.2089821729478616E-2</v>
      </c>
      <c r="AC943" s="42"/>
      <c r="AD943" s="42"/>
      <c r="AE943" s="42"/>
      <c r="AF943" s="42"/>
      <c r="AG943" s="42"/>
      <c r="AH943" s="42"/>
      <c r="AI943" s="42"/>
    </row>
    <row r="944" spans="11:35" ht="14.4">
      <c r="K944" s="102">
        <v>45583</v>
      </c>
      <c r="L944" s="103">
        <v>23440.7</v>
      </c>
      <c r="M944" s="100">
        <f t="shared" si="78"/>
        <v>2.7249005432690154E-3</v>
      </c>
      <c r="O944" s="103">
        <v>1993.3272629999999</v>
      </c>
      <c r="P944" s="44">
        <f t="shared" si="73"/>
        <v>-4.2102144060818247E-4</v>
      </c>
      <c r="Q944" s="42"/>
      <c r="R944" s="42"/>
      <c r="S944" s="103">
        <v>5970.3326950000001</v>
      </c>
      <c r="T944" s="44">
        <f t="shared" si="74"/>
        <v>-9.0746041825801038E-3</v>
      </c>
      <c r="U944" s="42"/>
      <c r="V944" s="42"/>
      <c r="W944" s="103">
        <v>473.25216931</v>
      </c>
      <c r="X944" s="44">
        <f t="shared" si="75"/>
        <v>1.9197769190837599E-2</v>
      </c>
      <c r="Y944" s="42"/>
      <c r="Z944" s="42"/>
      <c r="AA944" s="103">
        <v>434.77691268000001</v>
      </c>
      <c r="AB944" s="44">
        <f t="shared" si="76"/>
        <v>2.4855695626770924E-2</v>
      </c>
      <c r="AC944" s="42"/>
      <c r="AD944" s="42"/>
      <c r="AE944" s="42"/>
      <c r="AF944" s="42"/>
      <c r="AG944" s="42"/>
      <c r="AH944" s="42"/>
      <c r="AI944" s="42"/>
    </row>
    <row r="945" spans="11:35" ht="14.4">
      <c r="K945" s="102">
        <v>45586</v>
      </c>
      <c r="L945" s="103">
        <v>23263.25</v>
      </c>
      <c r="M945" s="100">
        <f t="shared" si="78"/>
        <v>-7.5701664199447904E-3</v>
      </c>
      <c r="O945" s="103">
        <v>1931.247226</v>
      </c>
      <c r="P945" s="44">
        <f t="shared" si="73"/>
        <v>-3.1143926114053255E-2</v>
      </c>
      <c r="Q945" s="42"/>
      <c r="R945" s="42"/>
      <c r="S945" s="103">
        <v>5873.9210789999997</v>
      </c>
      <c r="T945" s="44">
        <f t="shared" si="74"/>
        <v>-1.6148449496079631E-2</v>
      </c>
      <c r="U945" s="42"/>
      <c r="V945" s="42"/>
      <c r="W945" s="103">
        <v>463.39171161000002</v>
      </c>
      <c r="X945" s="44">
        <f t="shared" si="75"/>
        <v>-2.0835525623425055E-2</v>
      </c>
      <c r="Y945" s="42"/>
      <c r="Z945" s="42"/>
      <c r="AA945" s="103">
        <v>449.91914308000003</v>
      </c>
      <c r="AB945" s="44">
        <f t="shared" si="76"/>
        <v>3.4827586190494975E-2</v>
      </c>
      <c r="AC945" s="42"/>
      <c r="AD945" s="42"/>
      <c r="AE945" s="42"/>
      <c r="AF945" s="42"/>
      <c r="AG945" s="42"/>
      <c r="AH945" s="42"/>
      <c r="AI945" s="42"/>
    </row>
    <row r="946" spans="11:35" ht="14.4">
      <c r="K946" s="102">
        <v>45587</v>
      </c>
      <c r="L946" s="103">
        <v>22814.45</v>
      </c>
      <c r="M946" s="100">
        <f t="shared" si="78"/>
        <v>-1.9292231309038899E-2</v>
      </c>
      <c r="O946" s="103">
        <v>1816.5201569999999</v>
      </c>
      <c r="P946" s="44">
        <f t="shared" si="73"/>
        <v>-5.9405687400065688E-2</v>
      </c>
      <c r="Q946" s="42"/>
      <c r="R946" s="42"/>
      <c r="S946" s="103">
        <v>5767.7939480000005</v>
      </c>
      <c r="T946" s="44">
        <f t="shared" si="74"/>
        <v>-1.8067510538985143E-2</v>
      </c>
      <c r="U946" s="42"/>
      <c r="V946" s="42"/>
      <c r="W946" s="103">
        <v>446.70861399</v>
      </c>
      <c r="X946" s="44">
        <f t="shared" si="75"/>
        <v>-3.6002149373877579E-2</v>
      </c>
      <c r="Y946" s="42"/>
      <c r="Z946" s="42"/>
      <c r="AA946" s="103">
        <v>435.72642546999998</v>
      </c>
      <c r="AB946" s="44">
        <f t="shared" si="76"/>
        <v>-3.1545040544043834E-2</v>
      </c>
      <c r="AC946" s="42"/>
      <c r="AD946" s="42"/>
      <c r="AE946" s="42"/>
      <c r="AF946" s="42"/>
      <c r="AG946" s="42"/>
      <c r="AH946" s="42"/>
      <c r="AI946" s="42"/>
    </row>
    <row r="947" spans="11:35" ht="14.4">
      <c r="K947" s="102">
        <v>45588</v>
      </c>
      <c r="L947" s="103">
        <v>22841.1</v>
      </c>
      <c r="M947" s="100">
        <f t="shared" si="78"/>
        <v>1.1681193278820778E-3</v>
      </c>
      <c r="O947" s="103">
        <v>1820.767478</v>
      </c>
      <c r="P947" s="44">
        <f t="shared" si="73"/>
        <v>2.3381634294741271E-3</v>
      </c>
      <c r="Q947" s="42"/>
      <c r="R947" s="42"/>
      <c r="S947" s="103">
        <v>5678.222847</v>
      </c>
      <c r="T947" s="44">
        <f t="shared" si="74"/>
        <v>-1.5529525119575283E-2</v>
      </c>
      <c r="U947" s="42"/>
      <c r="V947" s="42"/>
      <c r="W947" s="103">
        <v>447.65481951999999</v>
      </c>
      <c r="X947" s="44">
        <f t="shared" si="75"/>
        <v>2.1181716679883333E-3</v>
      </c>
      <c r="Y947" s="42"/>
      <c r="Z947" s="42"/>
      <c r="AA947" s="103">
        <v>441.47347661999999</v>
      </c>
      <c r="AB947" s="44">
        <f t="shared" si="76"/>
        <v>1.3189585974274776E-2</v>
      </c>
      <c r="AC947" s="42"/>
      <c r="AD947" s="42"/>
      <c r="AE947" s="42"/>
      <c r="AF947" s="42"/>
      <c r="AG947" s="42"/>
      <c r="AH947" s="42"/>
      <c r="AI947" s="42"/>
    </row>
    <row r="948" spans="11:35" ht="14.4">
      <c r="K948" s="102">
        <v>45589</v>
      </c>
      <c r="L948" s="103">
        <v>22787.85</v>
      </c>
      <c r="M948" s="100">
        <f t="shared" si="78"/>
        <v>-2.3313237978906942E-3</v>
      </c>
      <c r="O948" s="103">
        <v>1792.7154009999999</v>
      </c>
      <c r="P948" s="44">
        <f t="shared" si="73"/>
        <v>-1.5406732237338461E-2</v>
      </c>
      <c r="Q948" s="42"/>
      <c r="R948" s="42"/>
      <c r="S948" s="103">
        <v>5687.1948279999997</v>
      </c>
      <c r="T948" s="44">
        <f t="shared" si="74"/>
        <v>1.5800684900453277E-3</v>
      </c>
      <c r="U948" s="42"/>
      <c r="V948" s="42"/>
      <c r="W948" s="103">
        <v>445.51340699000002</v>
      </c>
      <c r="X948" s="44">
        <f t="shared" si="75"/>
        <v>-4.7836244280718976E-3</v>
      </c>
      <c r="Y948" s="42"/>
      <c r="Z948" s="42"/>
      <c r="AA948" s="103">
        <v>435.9263229</v>
      </c>
      <c r="AB948" s="44">
        <f t="shared" si="76"/>
        <v>-1.2565089441997745E-2</v>
      </c>
      <c r="AC948" s="42"/>
      <c r="AD948" s="42"/>
      <c r="AE948" s="42"/>
      <c r="AF948" s="42"/>
      <c r="AG948" s="42"/>
      <c r="AH948" s="42"/>
      <c r="AI948" s="42"/>
    </row>
    <row r="949" spans="11:35" ht="14.4">
      <c r="K949" s="102">
        <v>45590</v>
      </c>
      <c r="L949" s="103">
        <v>22499.05</v>
      </c>
      <c r="M949" s="100">
        <f t="shared" ref="M949:M964" si="79">L949/L948-1</f>
        <v>-1.2673420265624014E-2</v>
      </c>
      <c r="O949" s="103">
        <v>1785.257895</v>
      </c>
      <c r="P949" s="44">
        <f t="shared" si="73"/>
        <v>-4.1598939775048249E-3</v>
      </c>
      <c r="Q949" s="42"/>
      <c r="R949" s="42"/>
      <c r="S949" s="103">
        <v>5730.9146460000002</v>
      </c>
      <c r="T949" s="44">
        <f t="shared" si="74"/>
        <v>7.6874134476196954E-3</v>
      </c>
      <c r="U949" s="42"/>
      <c r="V949" s="42"/>
      <c r="W949" s="103">
        <v>463.93951482</v>
      </c>
      <c r="X949" s="44">
        <f t="shared" si="75"/>
        <v>4.1359266726654464E-2</v>
      </c>
      <c r="Y949" s="42"/>
      <c r="Z949" s="42"/>
      <c r="AA949" s="103">
        <v>418.83509254000001</v>
      </c>
      <c r="AB949" s="44">
        <f t="shared" si="76"/>
        <v>-3.9206694944000087E-2</v>
      </c>
      <c r="AC949" s="42"/>
      <c r="AD949" s="42"/>
      <c r="AE949" s="42"/>
      <c r="AF949" s="42"/>
      <c r="AG949" s="42"/>
      <c r="AH949" s="42"/>
      <c r="AI949" s="42"/>
    </row>
    <row r="950" spans="11:35" ht="14.4">
      <c r="K950" s="102">
        <v>45593</v>
      </c>
      <c r="L950" s="103">
        <v>22649.95</v>
      </c>
      <c r="M950" s="100">
        <f t="shared" si="79"/>
        <v>6.7069498489937818E-3</v>
      </c>
      <c r="O950" s="103">
        <v>1806.445115</v>
      </c>
      <c r="P950" s="44">
        <f t="shared" si="73"/>
        <v>1.1867876377603226E-2</v>
      </c>
      <c r="Q950" s="42"/>
      <c r="R950" s="42"/>
      <c r="S950" s="103">
        <v>5764.2745519999999</v>
      </c>
      <c r="T950" s="44">
        <f t="shared" si="74"/>
        <v>5.8210439451029661E-3</v>
      </c>
      <c r="U950" s="42"/>
      <c r="V950" s="42"/>
      <c r="W950" s="103">
        <v>490.23406868000001</v>
      </c>
      <c r="X950" s="44">
        <f t="shared" si="75"/>
        <v>5.6676685257563753E-2</v>
      </c>
      <c r="Y950" s="42"/>
      <c r="Z950" s="42"/>
      <c r="AA950" s="103">
        <v>424.58214369000001</v>
      </c>
      <c r="AB950" s="44">
        <f t="shared" si="76"/>
        <v>1.3721512959067983E-2</v>
      </c>
      <c r="AC950" s="42"/>
      <c r="AD950" s="42"/>
      <c r="AE950" s="42"/>
      <c r="AF950" s="42"/>
      <c r="AG950" s="42"/>
      <c r="AH950" s="42"/>
      <c r="AI950" s="42"/>
    </row>
    <row r="951" spans="11:35" ht="14.4">
      <c r="K951" s="102">
        <v>45594</v>
      </c>
      <c r="L951" s="103">
        <v>22795.05</v>
      </c>
      <c r="M951" s="100">
        <f t="shared" si="79"/>
        <v>6.4061951571636744E-3</v>
      </c>
      <c r="O951" s="103">
        <v>1798.1974090000001</v>
      </c>
      <c r="P951" s="44">
        <f t="shared" si="73"/>
        <v>-4.5657108159634641E-3</v>
      </c>
      <c r="Q951" s="42"/>
      <c r="R951" s="42"/>
      <c r="S951" s="103">
        <v>5753.3198130000001</v>
      </c>
      <c r="T951" s="44">
        <f t="shared" si="74"/>
        <v>-1.900454064284407E-3</v>
      </c>
      <c r="U951" s="42"/>
      <c r="V951" s="42"/>
      <c r="W951" s="103">
        <v>486.69824799000003</v>
      </c>
      <c r="X951" s="44">
        <f t="shared" si="75"/>
        <v>-7.2125152368959222E-3</v>
      </c>
      <c r="Y951" s="42"/>
      <c r="Z951" s="42"/>
      <c r="AA951" s="103">
        <v>422.88301552000001</v>
      </c>
      <c r="AB951" s="44">
        <f t="shared" si="76"/>
        <v>-4.0018832521618863E-3</v>
      </c>
      <c r="AC951" s="42"/>
      <c r="AD951" s="42"/>
      <c r="AE951" s="42"/>
      <c r="AF951" s="42"/>
      <c r="AG951" s="42"/>
      <c r="AH951" s="42"/>
      <c r="AI951" s="42"/>
    </row>
    <row r="952" spans="11:35" ht="14.4">
      <c r="K952" s="102">
        <v>45595</v>
      </c>
      <c r="L952" s="103">
        <v>22749.8</v>
      </c>
      <c r="M952" s="100">
        <f t="shared" si="79"/>
        <v>-1.9850800941432212E-3</v>
      </c>
      <c r="O952" s="103">
        <v>1783.8750460000001</v>
      </c>
      <c r="P952" s="44">
        <f t="shared" si="73"/>
        <v>-7.964844642927682E-3</v>
      </c>
      <c r="Q952" s="42"/>
      <c r="R952" s="42"/>
      <c r="S952" s="103">
        <v>5835.8521220000002</v>
      </c>
      <c r="T952" s="44">
        <f t="shared" si="74"/>
        <v>1.4345162737783745E-2</v>
      </c>
      <c r="U952" s="42"/>
      <c r="V952" s="42"/>
      <c r="W952" s="103">
        <v>483.36162847000003</v>
      </c>
      <c r="X952" s="44">
        <f t="shared" si="75"/>
        <v>-6.8556226240381601E-3</v>
      </c>
      <c r="Y952" s="42"/>
      <c r="Z952" s="42"/>
      <c r="AA952" s="103">
        <v>438.82483566000002</v>
      </c>
      <c r="AB952" s="44">
        <f t="shared" si="76"/>
        <v>3.7697943769146258E-2</v>
      </c>
      <c r="AC952" s="42"/>
      <c r="AD952" s="42"/>
      <c r="AE952" s="42"/>
      <c r="AF952" s="42"/>
      <c r="AG952" s="42"/>
      <c r="AH952" s="42"/>
      <c r="AI952" s="42"/>
    </row>
    <row r="953" spans="11:35" ht="14.4">
      <c r="K953" s="102">
        <v>45596</v>
      </c>
      <c r="L953" s="103">
        <v>22689.35</v>
      </c>
      <c r="M953" s="100">
        <f t="shared" si="79"/>
        <v>-2.6571662168458632E-3</v>
      </c>
      <c r="O953" s="103">
        <v>1807.8773510000001</v>
      </c>
      <c r="P953" s="44">
        <f t="shared" si="73"/>
        <v>1.3455149257130206E-2</v>
      </c>
      <c r="Q953" s="42"/>
      <c r="R953" s="42"/>
      <c r="S953" s="103">
        <v>5838.8758280000002</v>
      </c>
      <c r="T953" s="44">
        <f t="shared" si="74"/>
        <v>5.1812587721355996E-4</v>
      </c>
      <c r="U953" s="42"/>
      <c r="V953" s="42"/>
      <c r="W953" s="103">
        <v>489.28786315000002</v>
      </c>
      <c r="X953" s="44">
        <f t="shared" si="75"/>
        <v>1.2260457452442974E-2</v>
      </c>
      <c r="Y953" s="42"/>
      <c r="Z953" s="42"/>
      <c r="AA953" s="103">
        <v>438.22514336</v>
      </c>
      <c r="AB953" s="44">
        <f t="shared" si="76"/>
        <v>-1.3665869642451867E-3</v>
      </c>
      <c r="AC953" s="42"/>
      <c r="AD953" s="42"/>
      <c r="AE953" s="42"/>
      <c r="AF953" s="42"/>
      <c r="AG953" s="42"/>
      <c r="AH953" s="42"/>
      <c r="AI953" s="42"/>
    </row>
    <row r="954" spans="11:35" ht="14.4">
      <c r="K954" s="102">
        <v>45597</v>
      </c>
      <c r="L954" s="103">
        <v>22823.55</v>
      </c>
      <c r="M954" s="100">
        <f t="shared" si="79"/>
        <v>5.9146692170555237E-3</v>
      </c>
      <c r="O954" s="103">
        <v>1838.4975770000001</v>
      </c>
      <c r="P954" s="44">
        <f t="shared" si="73"/>
        <v>1.693711466823955E-2</v>
      </c>
      <c r="Q954" s="42"/>
      <c r="R954" s="42"/>
      <c r="S954" s="103">
        <v>5852.6559969999998</v>
      </c>
      <c r="T954" s="44">
        <f t="shared" si="74"/>
        <v>2.360072282050929E-3</v>
      </c>
      <c r="U954" s="42"/>
      <c r="V954" s="42"/>
      <c r="W954" s="103">
        <v>497.80371298</v>
      </c>
      <c r="X954" s="44">
        <f t="shared" si="75"/>
        <v>1.7404580148740134E-2</v>
      </c>
      <c r="Y954" s="42"/>
      <c r="Z954" s="42"/>
      <c r="AA954" s="103">
        <v>439.52447667000001</v>
      </c>
      <c r="AB954" s="44">
        <f t="shared" si="76"/>
        <v>2.9649903244657327E-3</v>
      </c>
      <c r="AC954" s="42"/>
      <c r="AD954" s="42"/>
      <c r="AE954" s="42"/>
      <c r="AF954" s="42"/>
      <c r="AG954" s="42"/>
      <c r="AH954" s="42"/>
      <c r="AI954" s="42"/>
    </row>
    <row r="955" spans="11:35" ht="14.4">
      <c r="K955" s="102">
        <v>45600</v>
      </c>
      <c r="L955" s="103">
        <v>22518.3</v>
      </c>
      <c r="M955" s="100">
        <f t="shared" si="79"/>
        <v>-1.3374343605617844E-2</v>
      </c>
      <c r="O955" s="103">
        <v>1793.011726</v>
      </c>
      <c r="P955" s="44">
        <f t="shared" si="73"/>
        <v>-2.4740772883814377E-2</v>
      </c>
      <c r="Q955" s="42"/>
      <c r="R955" s="42"/>
      <c r="S955" s="103">
        <v>5850.8715149999998</v>
      </c>
      <c r="T955" s="44">
        <f t="shared" si="74"/>
        <v>-3.0490122790660656E-4</v>
      </c>
      <c r="U955" s="42"/>
      <c r="V955" s="42"/>
      <c r="W955" s="103">
        <v>485.503041</v>
      </c>
      <c r="X955" s="44">
        <f t="shared" si="75"/>
        <v>-2.4709883954791234E-2</v>
      </c>
      <c r="Y955" s="42"/>
      <c r="Z955" s="42"/>
      <c r="AA955" s="103">
        <v>465.21129655999999</v>
      </c>
      <c r="AB955" s="44">
        <f t="shared" si="76"/>
        <v>5.8442296739905863E-2</v>
      </c>
      <c r="AC955" s="42"/>
      <c r="AD955" s="42"/>
      <c r="AE955" s="42"/>
      <c r="AF955" s="42"/>
      <c r="AG955" s="42"/>
      <c r="AH955" s="42"/>
      <c r="AI955" s="42"/>
    </row>
    <row r="956" spans="11:35" ht="14.4">
      <c r="K956" s="102">
        <v>45601</v>
      </c>
      <c r="L956" s="103">
        <v>22679.85</v>
      </c>
      <c r="M956" s="100">
        <f t="shared" si="79"/>
        <v>7.1741650124566014E-3</v>
      </c>
      <c r="O956" s="103">
        <v>1788.66563</v>
      </c>
      <c r="P956" s="44">
        <f t="shared" si="73"/>
        <v>-2.4239082974073511E-3</v>
      </c>
      <c r="Q956" s="42"/>
      <c r="R956" s="42"/>
      <c r="S956" s="103">
        <v>5761.1517080000003</v>
      </c>
      <c r="T956" s="44">
        <f t="shared" si="74"/>
        <v>-1.5334434668405006E-2</v>
      </c>
      <c r="U956" s="42"/>
      <c r="V956" s="42"/>
      <c r="W956" s="103">
        <v>487.29585149000002</v>
      </c>
      <c r="X956" s="44">
        <f t="shared" si="75"/>
        <v>3.692686427477998E-3</v>
      </c>
      <c r="Y956" s="42"/>
      <c r="Z956" s="42"/>
      <c r="AA956" s="103">
        <v>467.51011702</v>
      </c>
      <c r="AB956" s="44">
        <f t="shared" si="76"/>
        <v>4.9414545110977315E-3</v>
      </c>
      <c r="AC956" s="42"/>
      <c r="AD956" s="42"/>
      <c r="AE956" s="42"/>
      <c r="AF956" s="42"/>
      <c r="AG956" s="42"/>
      <c r="AH956" s="42"/>
      <c r="AI956" s="42"/>
    </row>
    <row r="957" spans="11:35" ht="14.4">
      <c r="K957" s="102">
        <v>45602</v>
      </c>
      <c r="L957" s="103">
        <v>23031.200000000001</v>
      </c>
      <c r="M957" s="100">
        <f t="shared" si="79"/>
        <v>1.5491725033454973E-2</v>
      </c>
      <c r="O957" s="103">
        <v>1815.7299579999999</v>
      </c>
      <c r="P957" s="44">
        <f t="shared" si="73"/>
        <v>1.5131015851185037E-2</v>
      </c>
      <c r="Q957" s="42"/>
      <c r="R957" s="42"/>
      <c r="S957" s="103">
        <v>5902.8197790000004</v>
      </c>
      <c r="T957" s="44">
        <f t="shared" si="74"/>
        <v>2.4590234414983092E-2</v>
      </c>
      <c r="U957" s="42"/>
      <c r="V957" s="42"/>
      <c r="W957" s="103">
        <v>494.87169065000001</v>
      </c>
      <c r="X957" s="44">
        <f t="shared" si="75"/>
        <v>1.5546693321593974E-2</v>
      </c>
      <c r="Y957" s="42"/>
      <c r="Z957" s="42"/>
      <c r="AA957" s="103">
        <v>469.45911697000003</v>
      </c>
      <c r="AB957" s="44">
        <f t="shared" si="76"/>
        <v>4.1688936325556814E-3</v>
      </c>
      <c r="AC957" s="42"/>
      <c r="AD957" s="42"/>
      <c r="AE957" s="42"/>
      <c r="AF957" s="42"/>
      <c r="AG957" s="42"/>
      <c r="AH957" s="42"/>
      <c r="AI957" s="42"/>
    </row>
    <row r="958" spans="11:35" ht="14.4">
      <c r="K958" s="102">
        <v>45603</v>
      </c>
      <c r="L958" s="103">
        <v>22806.25</v>
      </c>
      <c r="M958" s="100">
        <f t="shared" si="79"/>
        <v>-9.7671853833061206E-3</v>
      </c>
      <c r="O958" s="103">
        <v>1805.3092039999999</v>
      </c>
      <c r="P958" s="44">
        <f t="shared" si="73"/>
        <v>-5.7391540818538811E-3</v>
      </c>
      <c r="Q958" s="42"/>
      <c r="R958" s="42"/>
      <c r="S958" s="103">
        <v>5908.569778</v>
      </c>
      <c r="T958" s="44">
        <f t="shared" si="74"/>
        <v>9.7411054636231675E-4</v>
      </c>
      <c r="U958" s="42"/>
      <c r="V958" s="42"/>
      <c r="W958" s="103">
        <v>493.37645944000002</v>
      </c>
      <c r="X958" s="44">
        <f t="shared" si="75"/>
        <v>-3.021452304204475E-3</v>
      </c>
      <c r="Y958" s="42"/>
      <c r="Z958" s="42"/>
      <c r="AA958" s="103">
        <v>473.30714252000001</v>
      </c>
      <c r="AB958" s="44">
        <f t="shared" si="76"/>
        <v>8.1967213137452699E-3</v>
      </c>
      <c r="AC958" s="42"/>
      <c r="AD958" s="42"/>
      <c r="AE958" s="42"/>
      <c r="AF958" s="42"/>
      <c r="AG958" s="42"/>
      <c r="AH958" s="42"/>
      <c r="AI958" s="42"/>
    </row>
    <row r="959" spans="11:35" ht="14.4">
      <c r="K959" s="102">
        <v>45604</v>
      </c>
      <c r="L959" s="103">
        <v>22645.65</v>
      </c>
      <c r="M959" s="100">
        <f t="shared" si="79"/>
        <v>-7.0419292956973578E-3</v>
      </c>
      <c r="O959" s="103">
        <v>1827.3360110000001</v>
      </c>
      <c r="P959" s="44">
        <f t="shared" si="73"/>
        <v>1.2201127070750939E-2</v>
      </c>
      <c r="Q959" s="42"/>
      <c r="R959" s="42"/>
      <c r="S959" s="103">
        <v>5898.5568489999996</v>
      </c>
      <c r="T959" s="44">
        <f t="shared" si="74"/>
        <v>-1.6946451300757781E-3</v>
      </c>
      <c r="U959" s="42"/>
      <c r="V959" s="42"/>
      <c r="W959" s="103">
        <v>497.76247100000001</v>
      </c>
      <c r="X959" s="44">
        <f t="shared" si="75"/>
        <v>8.8897868475084074E-3</v>
      </c>
      <c r="Y959" s="42"/>
      <c r="Z959" s="42"/>
      <c r="AA959" s="103">
        <v>485.20103967</v>
      </c>
      <c r="AB959" s="44">
        <f t="shared" si="76"/>
        <v>2.5129342199811333E-2</v>
      </c>
      <c r="AC959" s="42"/>
      <c r="AD959" s="42"/>
      <c r="AE959" s="42"/>
      <c r="AF959" s="42"/>
      <c r="AG959" s="42"/>
      <c r="AH959" s="42"/>
      <c r="AI959" s="42"/>
    </row>
    <row r="960" spans="11:35" ht="14.4">
      <c r="K960" s="102">
        <v>45607</v>
      </c>
      <c r="L960" s="103">
        <v>22591.4</v>
      </c>
      <c r="M960" s="100">
        <f t="shared" si="79"/>
        <v>-2.3956035706637069E-3</v>
      </c>
      <c r="O960" s="103">
        <v>1859.882347</v>
      </c>
      <c r="P960" s="44">
        <f t="shared" si="73"/>
        <v>1.7810810821918377E-2</v>
      </c>
      <c r="Q960" s="42"/>
      <c r="R960" s="42"/>
      <c r="S960" s="103">
        <v>5849.0870329999998</v>
      </c>
      <c r="T960" s="44">
        <f t="shared" si="74"/>
        <v>-8.3867659948698714E-3</v>
      </c>
      <c r="U960" s="42"/>
      <c r="V960" s="42"/>
      <c r="W960" s="103">
        <v>493.37645944000002</v>
      </c>
      <c r="X960" s="44">
        <f t="shared" si="75"/>
        <v>-8.8114548917047619E-3</v>
      </c>
      <c r="Y960" s="42"/>
      <c r="Z960" s="42"/>
      <c r="AA960" s="103">
        <v>454.26691220999999</v>
      </c>
      <c r="AB960" s="44">
        <f t="shared" si="76"/>
        <v>-6.3755278597587672E-2</v>
      </c>
      <c r="AC960" s="42"/>
      <c r="AD960" s="42"/>
      <c r="AE960" s="42"/>
      <c r="AF960" s="42"/>
      <c r="AG960" s="42"/>
      <c r="AH960" s="42"/>
      <c r="AI960" s="42"/>
    </row>
    <row r="961" spans="11:35" ht="14.4">
      <c r="K961" s="102">
        <v>45608</v>
      </c>
      <c r="L961" s="103">
        <v>22331.05</v>
      </c>
      <c r="M961" s="100">
        <f t="shared" si="79"/>
        <v>-1.1524296856325944E-2</v>
      </c>
      <c r="O961" s="103">
        <v>1839.4359380000001</v>
      </c>
      <c r="P961" s="44">
        <f t="shared" si="73"/>
        <v>-1.0993388389851644E-2</v>
      </c>
      <c r="Q961" s="42"/>
      <c r="R961" s="42"/>
      <c r="S961" s="103">
        <v>5760.6064489999999</v>
      </c>
      <c r="T961" s="44">
        <f t="shared" si="74"/>
        <v>-1.5127246953379303E-2</v>
      </c>
      <c r="U961" s="42"/>
      <c r="V961" s="42"/>
      <c r="W961" s="103">
        <v>487.99362707</v>
      </c>
      <c r="X961" s="44">
        <f t="shared" si="75"/>
        <v>-1.0910192951057551E-2</v>
      </c>
      <c r="Y961" s="42"/>
      <c r="Z961" s="42"/>
      <c r="AA961" s="103">
        <v>451.01857895000001</v>
      </c>
      <c r="AB961" s="44">
        <f t="shared" si="76"/>
        <v>-7.1507150811335185E-3</v>
      </c>
      <c r="AC961" s="42"/>
      <c r="AD961" s="42"/>
      <c r="AE961" s="42"/>
      <c r="AF961" s="42"/>
      <c r="AG961" s="42"/>
      <c r="AH961" s="42"/>
      <c r="AI961" s="42"/>
    </row>
    <row r="962" spans="11:35" ht="14.4">
      <c r="K962" s="102">
        <v>45609</v>
      </c>
      <c r="L962" s="103">
        <v>21914.95</v>
      </c>
      <c r="M962" s="100">
        <f t="shared" si="79"/>
        <v>-1.8633248324642082E-2</v>
      </c>
      <c r="O962" s="103">
        <v>1831.04007</v>
      </c>
      <c r="P962" s="44">
        <f t="shared" si="73"/>
        <v>-4.5643709718582448E-3</v>
      </c>
      <c r="Q962" s="42"/>
      <c r="R962" s="42"/>
      <c r="S962" s="103">
        <v>5720.3564580000002</v>
      </c>
      <c r="T962" s="44">
        <f t="shared" si="74"/>
        <v>-6.987110012868003E-3</v>
      </c>
      <c r="U962" s="42"/>
      <c r="V962" s="42"/>
      <c r="W962" s="103">
        <v>475.13463862999998</v>
      </c>
      <c r="X962" s="44">
        <f t="shared" si="75"/>
        <v>-2.6350730269179223E-2</v>
      </c>
      <c r="Y962" s="42"/>
      <c r="Z962" s="42"/>
      <c r="AA962" s="103">
        <v>437.27563056999998</v>
      </c>
      <c r="AB962" s="44">
        <f t="shared" si="76"/>
        <v>-3.0470914107340041E-2</v>
      </c>
      <c r="AC962" s="42"/>
      <c r="AD962" s="42"/>
      <c r="AE962" s="42"/>
      <c r="AF962" s="42"/>
      <c r="AG962" s="42"/>
      <c r="AH962" s="42"/>
      <c r="AI962" s="42"/>
    </row>
    <row r="963" spans="11:35" ht="14.4">
      <c r="K963" s="102">
        <v>45610</v>
      </c>
      <c r="L963" s="103">
        <v>21963.1</v>
      </c>
      <c r="M963" s="100">
        <f t="shared" si="79"/>
        <v>2.1971302695191763E-3</v>
      </c>
      <c r="O963" s="103">
        <v>1874.501035</v>
      </c>
      <c r="P963" s="44">
        <f t="shared" si="73"/>
        <v>2.3735671169664796E-2</v>
      </c>
      <c r="Q963" s="42"/>
      <c r="R963" s="42"/>
      <c r="S963" s="103">
        <v>5700.5288769999997</v>
      </c>
      <c r="T963" s="44">
        <f t="shared" si="74"/>
        <v>-3.466144312085917E-3</v>
      </c>
      <c r="U963" s="42"/>
      <c r="V963" s="42"/>
      <c r="W963" s="103">
        <v>484.45491320000002</v>
      </c>
      <c r="X963" s="44">
        <f t="shared" si="75"/>
        <v>1.9616070503455818E-2</v>
      </c>
      <c r="Y963" s="42"/>
      <c r="Z963" s="42"/>
      <c r="AA963" s="103">
        <v>445.32150216999997</v>
      </c>
      <c r="AB963" s="44">
        <f t="shared" si="76"/>
        <v>1.8399999994310301E-2</v>
      </c>
      <c r="AC963" s="42"/>
      <c r="AD963" s="42"/>
      <c r="AE963" s="42"/>
      <c r="AF963" s="42"/>
      <c r="AG963" s="42"/>
      <c r="AH963" s="42"/>
      <c r="AI963" s="42"/>
    </row>
    <row r="964" spans="11:35" ht="14.4">
      <c r="K964" s="102">
        <v>45614</v>
      </c>
      <c r="L964" s="103">
        <v>21899.4</v>
      </c>
      <c r="M964" s="100">
        <f t="shared" si="79"/>
        <v>-2.9003191717015264E-3</v>
      </c>
      <c r="O964" s="103">
        <v>1891.539708</v>
      </c>
      <c r="P964" s="44">
        <f t="shared" si="73"/>
        <v>9.0897111721253143E-3</v>
      </c>
      <c r="Q964" s="42"/>
      <c r="R964" s="42"/>
      <c r="S964" s="103">
        <v>5716.9362010000004</v>
      </c>
      <c r="T964" s="44">
        <f t="shared" si="74"/>
        <v>2.8782108386820049E-3</v>
      </c>
      <c r="U964" s="42"/>
      <c r="V964" s="42"/>
      <c r="W964" s="103">
        <v>482.11238429000002</v>
      </c>
      <c r="X964" s="44">
        <f t="shared" si="75"/>
        <v>-4.8353909645104665E-3</v>
      </c>
      <c r="Y964" s="42"/>
      <c r="Z964" s="42"/>
      <c r="AA964" s="103">
        <v>408.54037484000003</v>
      </c>
      <c r="AB964" s="44">
        <f t="shared" si="76"/>
        <v>-8.2594546076867559E-2</v>
      </c>
      <c r="AC964" s="42"/>
      <c r="AD964" s="42"/>
      <c r="AE964" s="42"/>
      <c r="AF964" s="42"/>
      <c r="AG964" s="42"/>
      <c r="AH964" s="42"/>
      <c r="AI964" s="42"/>
    </row>
    <row r="965" spans="11:35" ht="14.4">
      <c r="K965" s="102">
        <v>45615</v>
      </c>
      <c r="L965" s="103">
        <v>22004.35</v>
      </c>
      <c r="M965" s="100">
        <f t="shared" ref="M965:M980" si="80">L965/L964-1</f>
        <v>4.7923687406958848E-3</v>
      </c>
      <c r="O965" s="103">
        <v>1877.612445</v>
      </c>
      <c r="P965" s="44">
        <f t="shared" si="73"/>
        <v>-7.3629239402676072E-3</v>
      </c>
      <c r="Q965" s="42"/>
      <c r="R965" s="42"/>
      <c r="S965" s="103">
        <v>5849.9792740000003</v>
      </c>
      <c r="T965" s="44">
        <f t="shared" si="74"/>
        <v>2.3271743521771082E-2</v>
      </c>
      <c r="U965" s="42"/>
      <c r="V965" s="42"/>
      <c r="W965" s="103">
        <v>487.44537561999999</v>
      </c>
      <c r="X965" s="44">
        <f t="shared" si="75"/>
        <v>1.1061718188081437E-2</v>
      </c>
      <c r="Y965" s="42"/>
      <c r="Z965" s="42"/>
      <c r="AA965" s="103">
        <v>422.88301552000001</v>
      </c>
      <c r="AB965" s="44">
        <f t="shared" si="76"/>
        <v>3.510703363313139E-2</v>
      </c>
      <c r="AC965" s="42"/>
      <c r="AD965" s="42"/>
      <c r="AE965" s="42"/>
      <c r="AF965" s="42"/>
      <c r="AG965" s="42"/>
      <c r="AH965" s="42"/>
      <c r="AI965" s="42"/>
    </row>
    <row r="966" spans="11:35" ht="14.4">
      <c r="K966" s="102">
        <v>45617</v>
      </c>
      <c r="L966" s="103">
        <v>21820.85</v>
      </c>
      <c r="M966" s="100">
        <f t="shared" si="80"/>
        <v>-8.3392601917348097E-3</v>
      </c>
      <c r="O966" s="103">
        <v>1966.8061970000001</v>
      </c>
      <c r="P966" s="44">
        <f t="shared" si="73"/>
        <v>4.7503813812866058E-2</v>
      </c>
      <c r="Q966" s="42"/>
      <c r="R966" s="42"/>
      <c r="S966" s="103">
        <v>5925.5719289999997</v>
      </c>
      <c r="T966" s="44">
        <f t="shared" si="74"/>
        <v>1.2921867148481647E-2</v>
      </c>
      <c r="U966" s="42"/>
      <c r="V966" s="42"/>
      <c r="W966" s="103">
        <v>487.59489874000002</v>
      </c>
      <c r="X966" s="44">
        <f t="shared" si="75"/>
        <v>3.067484634762252E-4</v>
      </c>
      <c r="Y966" s="42"/>
      <c r="Z966" s="42"/>
      <c r="AA966" s="103">
        <v>405.39199029999997</v>
      </c>
      <c r="AB966" s="44">
        <f t="shared" si="76"/>
        <v>-4.1361380282658344E-2</v>
      </c>
      <c r="AC966" s="42"/>
      <c r="AD966" s="42"/>
      <c r="AE966" s="42"/>
      <c r="AF966" s="42"/>
      <c r="AG966" s="42"/>
      <c r="AH966" s="42"/>
      <c r="AI966" s="42"/>
    </row>
    <row r="967" spans="11:35" ht="14.4">
      <c r="K967" s="102">
        <v>45618</v>
      </c>
      <c r="L967" s="103">
        <v>22225.55</v>
      </c>
      <c r="M967" s="100">
        <f t="shared" si="80"/>
        <v>1.8546481919815339E-2</v>
      </c>
      <c r="O967" s="103">
        <v>1994.5619489999999</v>
      </c>
      <c r="P967" s="44">
        <f t="shared" si="73"/>
        <v>1.4112093017774718E-2</v>
      </c>
      <c r="Q967" s="42"/>
      <c r="R967" s="42"/>
      <c r="S967" s="103">
        <v>5946.6387350000005</v>
      </c>
      <c r="T967" s="44">
        <f t="shared" si="74"/>
        <v>3.5552358915598159E-3</v>
      </c>
      <c r="U967" s="42"/>
      <c r="V967" s="42"/>
      <c r="W967" s="103">
        <v>510.97034672000001</v>
      </c>
      <c r="X967" s="44">
        <f t="shared" si="75"/>
        <v>4.794030462665777E-2</v>
      </c>
      <c r="Y967" s="42"/>
      <c r="Z967" s="42"/>
      <c r="AA967" s="103">
        <v>403.74283650000001</v>
      </c>
      <c r="AB967" s="44">
        <f t="shared" si="76"/>
        <v>-4.0680473207661549E-3</v>
      </c>
      <c r="AC967" s="42"/>
      <c r="AD967" s="42"/>
      <c r="AE967" s="42"/>
      <c r="AF967" s="42"/>
      <c r="AG967" s="42"/>
      <c r="AH967" s="42"/>
      <c r="AI967" s="42"/>
    </row>
    <row r="968" spans="11:35" ht="14.4">
      <c r="K968" s="102">
        <v>45621</v>
      </c>
      <c r="L968" s="103">
        <v>22553.5</v>
      </c>
      <c r="M968" s="100">
        <f t="shared" si="80"/>
        <v>1.4755540357831443E-2</v>
      </c>
      <c r="O968" s="103">
        <v>2036.5412899999999</v>
      </c>
      <c r="P968" s="44">
        <f t="shared" si="73"/>
        <v>2.1046897551137311E-2</v>
      </c>
      <c r="Q968" s="42"/>
      <c r="R968" s="42"/>
      <c r="S968" s="103">
        <v>6085.5309440000001</v>
      </c>
      <c r="T968" s="44">
        <f t="shared" si="74"/>
        <v>2.3356422878444638E-2</v>
      </c>
      <c r="U968" s="42"/>
      <c r="V968" s="42"/>
      <c r="W968" s="103">
        <v>530.35851145000004</v>
      </c>
      <c r="X968" s="44">
        <f t="shared" si="75"/>
        <v>3.794381582895312E-2</v>
      </c>
      <c r="Y968" s="42"/>
      <c r="Z968" s="42"/>
      <c r="AA968" s="103">
        <v>414.88711827999998</v>
      </c>
      <c r="AB968" s="44">
        <f t="shared" si="76"/>
        <v>2.7602426030907345E-2</v>
      </c>
      <c r="AC968" s="42"/>
      <c r="AD968" s="42"/>
      <c r="AE968" s="42"/>
      <c r="AF968" s="42"/>
      <c r="AG968" s="42"/>
      <c r="AH968" s="42"/>
      <c r="AI968" s="42"/>
    </row>
    <row r="969" spans="11:35" ht="14.4">
      <c r="K969" s="102">
        <v>45622</v>
      </c>
      <c r="L969" s="103">
        <v>22562.45</v>
      </c>
      <c r="M969" s="100">
        <f t="shared" si="80"/>
        <v>3.9683419424929589E-4</v>
      </c>
      <c r="O969" s="103">
        <v>2047.3077559999999</v>
      </c>
      <c r="P969" s="44">
        <f t="shared" si="73"/>
        <v>5.2866426292785818E-3</v>
      </c>
      <c r="Q969" s="42"/>
      <c r="R969" s="42"/>
      <c r="S969" s="103">
        <v>6020.1494940000002</v>
      </c>
      <c r="T969" s="44">
        <f t="shared" si="74"/>
        <v>-1.0743754423673146E-2</v>
      </c>
      <c r="U969" s="42"/>
      <c r="V969" s="42"/>
      <c r="W969" s="103">
        <v>544.51336693999997</v>
      </c>
      <c r="X969" s="44">
        <f t="shared" si="75"/>
        <v>2.668922094094528E-2</v>
      </c>
      <c r="Y969" s="42"/>
      <c r="Z969" s="42"/>
      <c r="AA969" s="103">
        <v>409.14006713999999</v>
      </c>
      <c r="AB969" s="44">
        <f t="shared" si="76"/>
        <v>-1.3852083824211214E-2</v>
      </c>
      <c r="AC969" s="42"/>
      <c r="AD969" s="42"/>
      <c r="AE969" s="42"/>
      <c r="AF969" s="42"/>
      <c r="AG969" s="42"/>
      <c r="AH969" s="42"/>
      <c r="AI969" s="42"/>
    </row>
    <row r="970" spans="11:35" ht="14.4">
      <c r="K970" s="102">
        <v>45623</v>
      </c>
      <c r="L970" s="103">
        <v>22691.7</v>
      </c>
      <c r="M970" s="100">
        <f t="shared" si="80"/>
        <v>5.7285445507913035E-3</v>
      </c>
      <c r="O970" s="103">
        <v>2042.3196230000001</v>
      </c>
      <c r="P970" s="44">
        <f t="shared" si="73"/>
        <v>-2.4364353553495421E-3</v>
      </c>
      <c r="Q970" s="42"/>
      <c r="R970" s="42"/>
      <c r="S970" s="103">
        <v>5947.4814070000002</v>
      </c>
      <c r="T970" s="44">
        <f t="shared" si="74"/>
        <v>-1.2070811044214924E-2</v>
      </c>
      <c r="U970" s="42"/>
      <c r="V970" s="42"/>
      <c r="W970" s="103">
        <v>541.62258658999997</v>
      </c>
      <c r="X970" s="44">
        <f t="shared" si="75"/>
        <v>-5.3089244920566658E-3</v>
      </c>
      <c r="Y970" s="42"/>
      <c r="Z970" s="42"/>
      <c r="AA970" s="103">
        <v>419.08496432999999</v>
      </c>
      <c r="AB970" s="44">
        <f t="shared" si="76"/>
        <v>2.4306827878084691E-2</v>
      </c>
      <c r="AC970" s="42"/>
      <c r="AD970" s="42"/>
      <c r="AE970" s="42"/>
      <c r="AF970" s="42"/>
      <c r="AG970" s="42"/>
      <c r="AH970" s="42"/>
      <c r="AI970" s="42"/>
    </row>
    <row r="971" spans="11:35" ht="14.4">
      <c r="K971" s="102">
        <v>45624</v>
      </c>
      <c r="L971" s="103">
        <v>22514.35</v>
      </c>
      <c r="M971" s="100">
        <f t="shared" si="80"/>
        <v>-7.8156330288168263E-3</v>
      </c>
      <c r="O971" s="103">
        <v>2008.7855380000001</v>
      </c>
      <c r="P971" s="44">
        <f t="shared" si="73"/>
        <v>-1.6419606716964852E-2</v>
      </c>
      <c r="Q971" s="42"/>
      <c r="R971" s="42"/>
      <c r="S971" s="103">
        <v>5900.4900379999999</v>
      </c>
      <c r="T971" s="44">
        <f t="shared" si="74"/>
        <v>-7.9010535358198242E-3</v>
      </c>
      <c r="U971" s="42"/>
      <c r="V971" s="42"/>
      <c r="W971" s="103">
        <v>549.94604034999998</v>
      </c>
      <c r="X971" s="44">
        <f t="shared" si="75"/>
        <v>1.5367626768306719E-2</v>
      </c>
      <c r="Y971" s="42"/>
      <c r="Z971" s="42"/>
      <c r="AA971" s="103">
        <v>414.18747726999999</v>
      </c>
      <c r="AB971" s="44">
        <f t="shared" si="76"/>
        <v>-1.1686143567163576E-2</v>
      </c>
      <c r="AC971" s="42"/>
      <c r="AD971" s="42"/>
      <c r="AE971" s="42"/>
      <c r="AF971" s="42"/>
      <c r="AG971" s="42"/>
      <c r="AH971" s="42"/>
      <c r="AI971" s="42"/>
    </row>
    <row r="972" spans="11:35" ht="14.4">
      <c r="K972" s="102">
        <v>45625</v>
      </c>
      <c r="L972" s="103">
        <v>22687</v>
      </c>
      <c r="M972" s="100">
        <f t="shared" si="80"/>
        <v>7.6684425710713544E-3</v>
      </c>
      <c r="O972" s="103">
        <v>2101.436412</v>
      </c>
      <c r="P972" s="44">
        <f t="shared" si="73"/>
        <v>4.6122830061911646E-2</v>
      </c>
      <c r="Q972" s="42"/>
      <c r="R972" s="42"/>
      <c r="S972" s="103">
        <v>6119.485678</v>
      </c>
      <c r="T972" s="44">
        <f t="shared" si="74"/>
        <v>3.7114822428245153E-2</v>
      </c>
      <c r="U972" s="42"/>
      <c r="V972" s="42"/>
      <c r="W972" s="103">
        <v>565.34692184999994</v>
      </c>
      <c r="X972" s="44">
        <f t="shared" si="75"/>
        <v>2.8004350190790506E-2</v>
      </c>
      <c r="Y972" s="42"/>
      <c r="Z972" s="42"/>
      <c r="AA972" s="103">
        <v>413.83765677000002</v>
      </c>
      <c r="AB972" s="44">
        <f t="shared" si="76"/>
        <v>-8.4459458384811281E-4</v>
      </c>
      <c r="AC972" s="42"/>
      <c r="AD972" s="42"/>
      <c r="AE972" s="42"/>
      <c r="AF972" s="42"/>
      <c r="AG972" s="42"/>
      <c r="AH972" s="42"/>
      <c r="AI972" s="42"/>
    </row>
    <row r="973" spans="11:35" ht="14.4">
      <c r="K973" s="102">
        <v>45628</v>
      </c>
      <c r="L973" s="103">
        <v>22835.85</v>
      </c>
      <c r="M973" s="100">
        <f t="shared" si="80"/>
        <v>6.5610261383171053E-3</v>
      </c>
      <c r="O973" s="103">
        <v>2157.4911790000001</v>
      </c>
      <c r="P973" s="44">
        <f t="shared" si="73"/>
        <v>2.6674500679585655E-2</v>
      </c>
      <c r="Q973" s="42"/>
      <c r="R973" s="42"/>
      <c r="S973" s="103">
        <v>6201.4231589999999</v>
      </c>
      <c r="T973" s="44">
        <f t="shared" si="74"/>
        <v>1.3389602543653512E-2</v>
      </c>
      <c r="U973" s="42"/>
      <c r="V973" s="42"/>
      <c r="W973" s="103">
        <v>574.96624266000003</v>
      </c>
      <c r="X973" s="44">
        <f t="shared" si="75"/>
        <v>1.7014899061486899E-2</v>
      </c>
      <c r="Y973" s="42"/>
      <c r="Z973" s="42"/>
      <c r="AA973" s="103">
        <v>410.48937480000001</v>
      </c>
      <c r="AB973" s="44">
        <f t="shared" si="76"/>
        <v>-8.0908102856886988E-3</v>
      </c>
      <c r="AC973" s="42"/>
      <c r="AD973" s="42"/>
      <c r="AE973" s="42"/>
      <c r="AF973" s="42"/>
      <c r="AG973" s="42"/>
      <c r="AH973" s="42"/>
      <c r="AI973" s="42"/>
    </row>
    <row r="974" spans="11:35" ht="14.4">
      <c r="K974" s="102">
        <v>45629</v>
      </c>
      <c r="L974" s="103">
        <v>23020.85</v>
      </c>
      <c r="M974" s="100">
        <f t="shared" si="80"/>
        <v>8.1012968643601191E-3</v>
      </c>
      <c r="O974" s="103">
        <v>2170.727018</v>
      </c>
      <c r="P974" s="44">
        <f t="shared" si="73"/>
        <v>6.1348287904170462E-3</v>
      </c>
      <c r="Q974" s="42"/>
      <c r="R974" s="42"/>
      <c r="S974" s="103">
        <v>6157.009376</v>
      </c>
      <c r="T974" s="44">
        <f t="shared" si="74"/>
        <v>-7.1618694388791981E-3</v>
      </c>
      <c r="U974" s="42"/>
      <c r="V974" s="42"/>
      <c r="W974" s="103">
        <v>578.85384380999994</v>
      </c>
      <c r="X974" s="44">
        <f t="shared" si="75"/>
        <v>6.7614424318451771E-3</v>
      </c>
      <c r="Y974" s="42"/>
      <c r="Z974" s="42"/>
      <c r="AA974" s="103">
        <v>446.52088674999999</v>
      </c>
      <c r="AB974" s="44">
        <f t="shared" si="76"/>
        <v>8.7776966133545686E-2</v>
      </c>
      <c r="AC974" s="42"/>
      <c r="AD974" s="42"/>
      <c r="AE974" s="42"/>
      <c r="AF974" s="42"/>
      <c r="AG974" s="42"/>
      <c r="AH974" s="42"/>
      <c r="AI974" s="42"/>
    </row>
    <row r="975" spans="11:35" ht="14.4">
      <c r="K975" s="102">
        <v>45630</v>
      </c>
      <c r="L975" s="103">
        <v>23099.5</v>
      </c>
      <c r="M975" s="100">
        <f t="shared" si="80"/>
        <v>3.4164681147743625E-3</v>
      </c>
      <c r="O975" s="103">
        <v>2154.3797690000001</v>
      </c>
      <c r="P975" s="44">
        <f t="shared" si="73"/>
        <v>-7.5307714256311886E-3</v>
      </c>
      <c r="Q975" s="42"/>
      <c r="R975" s="42"/>
      <c r="S975" s="103">
        <v>6202.5632450000003</v>
      </c>
      <c r="T975" s="44">
        <f t="shared" si="74"/>
        <v>7.3987006057794069E-3</v>
      </c>
      <c r="U975" s="42"/>
      <c r="V975" s="42"/>
      <c r="W975" s="103">
        <v>581.59510104000003</v>
      </c>
      <c r="X975" s="44">
        <f t="shared" si="75"/>
        <v>4.7356638628452963E-3</v>
      </c>
      <c r="Y975" s="42"/>
      <c r="Z975" s="42"/>
      <c r="AA975" s="103">
        <v>444.87173295000002</v>
      </c>
      <c r="AB975" s="44">
        <f t="shared" si="76"/>
        <v>-3.6933407796515549E-3</v>
      </c>
      <c r="AC975" s="42"/>
      <c r="AD975" s="42"/>
      <c r="AE975" s="42"/>
      <c r="AF975" s="42"/>
      <c r="AG975" s="42"/>
      <c r="AH975" s="42"/>
      <c r="AI975" s="42"/>
    </row>
    <row r="976" spans="11:35" ht="14.4">
      <c r="K976" s="102">
        <v>45631</v>
      </c>
      <c r="L976" s="103">
        <v>23277.95</v>
      </c>
      <c r="M976" s="100">
        <f t="shared" si="80"/>
        <v>7.7252754388623668E-3</v>
      </c>
      <c r="O976" s="103">
        <v>2171.418443</v>
      </c>
      <c r="P976" s="44">
        <f t="shared" ref="P976:P1039" si="81">O976/O975-1</f>
        <v>7.9088535109614888E-3</v>
      </c>
      <c r="Q976" s="42"/>
      <c r="R976" s="42"/>
      <c r="S976" s="103">
        <v>6043.6451779999998</v>
      </c>
      <c r="T976" s="44">
        <f t="shared" ref="T976:T1039" si="82">S976/S975-1</f>
        <v>-2.5621353740827635E-2</v>
      </c>
      <c r="U976" s="42"/>
      <c r="V976" s="42"/>
      <c r="W976" s="103">
        <v>586.47952299999997</v>
      </c>
      <c r="X976" s="44">
        <f t="shared" ref="X976:X1039" si="83">W976/W975-1</f>
        <v>8.3983203284649921E-3</v>
      </c>
      <c r="Y976" s="42"/>
      <c r="Z976" s="42"/>
      <c r="AA976" s="103">
        <v>446.17106625000002</v>
      </c>
      <c r="AB976" s="44">
        <f t="shared" ref="AB976:AB1039" si="84">AA976/AA975-1</f>
        <v>2.9206919742550408E-3</v>
      </c>
      <c r="AC976" s="42"/>
      <c r="AD976" s="42"/>
      <c r="AE976" s="42"/>
      <c r="AF976" s="42"/>
      <c r="AG976" s="42"/>
      <c r="AH976" s="42"/>
      <c r="AI976" s="42"/>
    </row>
    <row r="977" spans="11:35" ht="14.4">
      <c r="K977" s="102">
        <v>45632</v>
      </c>
      <c r="L977" s="103">
        <v>23312.1</v>
      </c>
      <c r="M977" s="100">
        <f t="shared" si="80"/>
        <v>1.4670535850449529E-3</v>
      </c>
      <c r="O977" s="103">
        <v>2145.0949270000001</v>
      </c>
      <c r="P977" s="44">
        <f t="shared" si="81"/>
        <v>-1.2122728387455206E-2</v>
      </c>
      <c r="Q977" s="42"/>
      <c r="R977" s="42"/>
      <c r="S977" s="103">
        <v>6077.8973249999999</v>
      </c>
      <c r="T977" s="44">
        <f t="shared" si="82"/>
        <v>5.6674649141688072E-3</v>
      </c>
      <c r="U977" s="42"/>
      <c r="V977" s="42"/>
      <c r="W977" s="103">
        <v>587.87507213000004</v>
      </c>
      <c r="X977" s="44">
        <f t="shared" si="83"/>
        <v>2.3795359859479781E-3</v>
      </c>
      <c r="Y977" s="42"/>
      <c r="Z977" s="42"/>
      <c r="AA977" s="103">
        <v>445.37147653</v>
      </c>
      <c r="AB977" s="44">
        <f t="shared" si="84"/>
        <v>-1.7921146853391301E-3</v>
      </c>
      <c r="AC977" s="42"/>
      <c r="AD977" s="42"/>
      <c r="AE977" s="42"/>
      <c r="AF977" s="42"/>
      <c r="AG977" s="42"/>
      <c r="AH977" s="42"/>
      <c r="AI977" s="42"/>
    </row>
    <row r="978" spans="11:35" ht="14.4">
      <c r="K978" s="102">
        <v>45635</v>
      </c>
      <c r="L978" s="103">
        <v>23292</v>
      </c>
      <c r="M978" s="100">
        <f t="shared" si="80"/>
        <v>-8.6221318542722969E-4</v>
      </c>
      <c r="O978" s="103">
        <v>2076.0018700000001</v>
      </c>
      <c r="P978" s="44">
        <f t="shared" si="81"/>
        <v>-3.2209789939986244E-2</v>
      </c>
      <c r="Q978" s="42"/>
      <c r="R978" s="42"/>
      <c r="S978" s="103">
        <v>5908.2723640000004</v>
      </c>
      <c r="T978" s="44">
        <f t="shared" si="82"/>
        <v>-2.7908493995495331E-2</v>
      </c>
      <c r="U978" s="42"/>
      <c r="V978" s="42"/>
      <c r="W978" s="103">
        <v>570.08182068999997</v>
      </c>
      <c r="X978" s="44">
        <f t="shared" si="83"/>
        <v>-3.0267062312288928E-2</v>
      </c>
      <c r="Y978" s="42"/>
      <c r="Z978" s="42"/>
      <c r="AA978" s="103">
        <v>435.42657932999998</v>
      </c>
      <c r="AB978" s="44">
        <f t="shared" si="84"/>
        <v>-2.2329443451303166E-2</v>
      </c>
      <c r="AC978" s="42"/>
      <c r="AD978" s="42"/>
      <c r="AE978" s="42"/>
      <c r="AF978" s="42"/>
      <c r="AG978" s="42"/>
      <c r="AH978" s="42"/>
      <c r="AI978" s="42"/>
    </row>
    <row r="979" spans="11:35" ht="14.4">
      <c r="K979" s="102">
        <v>45636</v>
      </c>
      <c r="L979" s="103">
        <v>23314.9</v>
      </c>
      <c r="M979" s="100">
        <f t="shared" si="80"/>
        <v>9.8317018718874216E-4</v>
      </c>
      <c r="O979" s="103">
        <v>2067.4084520000001</v>
      </c>
      <c r="P979" s="44">
        <f t="shared" si="81"/>
        <v>-4.1394076393581614E-3</v>
      </c>
      <c r="Q979" s="42"/>
      <c r="R979" s="42"/>
      <c r="S979" s="103">
        <v>5881.4555600000003</v>
      </c>
      <c r="T979" s="44">
        <f t="shared" si="82"/>
        <v>-4.538857105403471E-3</v>
      </c>
      <c r="U979" s="42"/>
      <c r="V979" s="42"/>
      <c r="W979" s="103">
        <v>570.08182068999997</v>
      </c>
      <c r="X979" s="44">
        <f t="shared" si="83"/>
        <v>0</v>
      </c>
      <c r="Y979" s="42"/>
      <c r="Z979" s="42"/>
      <c r="AA979" s="103">
        <v>440.72386125000003</v>
      </c>
      <c r="AB979" s="44">
        <f t="shared" si="84"/>
        <v>1.2165729359358446E-2</v>
      </c>
      <c r="AC979" s="42"/>
      <c r="AD979" s="42"/>
      <c r="AE979" s="42"/>
      <c r="AF979" s="42"/>
      <c r="AG979" s="42"/>
      <c r="AH979" s="42"/>
      <c r="AI979" s="42"/>
    </row>
    <row r="980" spans="11:35" ht="14.4">
      <c r="K980" s="102">
        <v>45637</v>
      </c>
      <c r="L980" s="103">
        <v>23358.15</v>
      </c>
      <c r="M980" s="100">
        <f t="shared" si="80"/>
        <v>1.8550369077285911E-3</v>
      </c>
      <c r="O980" s="103">
        <v>2167.8131579999999</v>
      </c>
      <c r="P980" s="44">
        <f t="shared" si="81"/>
        <v>4.856549072481009E-2</v>
      </c>
      <c r="Q980" s="42"/>
      <c r="R980" s="42"/>
      <c r="S980" s="103">
        <v>5876.8456470000001</v>
      </c>
      <c r="T980" s="44">
        <f t="shared" si="82"/>
        <v>-7.8380478318196278E-4</v>
      </c>
      <c r="U980" s="42"/>
      <c r="V980" s="42"/>
      <c r="W980" s="103">
        <v>570.92911837999998</v>
      </c>
      <c r="X980" s="44">
        <f t="shared" si="83"/>
        <v>1.4862738281575805E-3</v>
      </c>
      <c r="Y980" s="42"/>
      <c r="Z980" s="42"/>
      <c r="AA980" s="103">
        <v>445.32150216999997</v>
      </c>
      <c r="AB980" s="44">
        <f t="shared" si="84"/>
        <v>1.0432021781076051E-2</v>
      </c>
      <c r="AC980" s="42"/>
      <c r="AD980" s="42"/>
      <c r="AE980" s="42"/>
      <c r="AF980" s="42"/>
      <c r="AG980" s="42"/>
      <c r="AH980" s="42"/>
      <c r="AI980" s="42"/>
    </row>
    <row r="981" spans="11:35" ht="14.4">
      <c r="K981" s="102">
        <v>45638</v>
      </c>
      <c r="L981" s="103">
        <v>23256.400000000001</v>
      </c>
      <c r="M981" s="100">
        <f t="shared" ref="M981:M996" si="85">L981/L980-1</f>
        <v>-4.3560812821220596E-3</v>
      </c>
      <c r="O981" s="103">
        <v>2116.2032629999999</v>
      </c>
      <c r="P981" s="44">
        <f t="shared" si="81"/>
        <v>-2.3807353880818227E-2</v>
      </c>
      <c r="Q981" s="42"/>
      <c r="R981" s="42"/>
      <c r="S981" s="103">
        <v>5900.3909000000003</v>
      </c>
      <c r="T981" s="44">
        <f t="shared" si="82"/>
        <v>4.0064440031737369E-3</v>
      </c>
      <c r="U981" s="42"/>
      <c r="V981" s="42"/>
      <c r="W981" s="103">
        <v>562.00757213999998</v>
      </c>
      <c r="X981" s="44">
        <f t="shared" si="83"/>
        <v>-1.5626364031518847E-2</v>
      </c>
      <c r="Y981" s="42"/>
      <c r="Z981" s="42"/>
      <c r="AA981" s="103">
        <v>435.07675882000001</v>
      </c>
      <c r="AB981" s="44">
        <f t="shared" si="84"/>
        <v>-2.300527439182376E-2</v>
      </c>
      <c r="AC981" s="42"/>
      <c r="AD981" s="42"/>
      <c r="AE981" s="42"/>
      <c r="AF981" s="42"/>
      <c r="AG981" s="42"/>
      <c r="AH981" s="42"/>
      <c r="AI981" s="42"/>
    </row>
    <row r="982" spans="11:35" ht="14.4">
      <c r="K982" s="102">
        <v>45639</v>
      </c>
      <c r="L982" s="103">
        <v>23358.95</v>
      </c>
      <c r="M982" s="100">
        <f t="shared" si="85"/>
        <v>4.4095388796201451E-3</v>
      </c>
      <c r="O982" s="103">
        <v>2085.5336499999999</v>
      </c>
      <c r="P982" s="44">
        <f t="shared" si="81"/>
        <v>-1.4492753856036433E-2</v>
      </c>
      <c r="Q982" s="42"/>
      <c r="R982" s="42"/>
      <c r="S982" s="103">
        <v>5826.0374689999999</v>
      </c>
      <c r="T982" s="44">
        <f t="shared" si="82"/>
        <v>-1.2601441541780001E-2</v>
      </c>
      <c r="U982" s="42"/>
      <c r="V982" s="42"/>
      <c r="W982" s="103">
        <v>571.62689294999996</v>
      </c>
      <c r="X982" s="44">
        <f t="shared" si="83"/>
        <v>1.7115998585876202E-2</v>
      </c>
      <c r="Y982" s="42"/>
      <c r="Z982" s="42"/>
      <c r="AA982" s="103">
        <v>431.37865635000003</v>
      </c>
      <c r="AB982" s="44">
        <f t="shared" si="84"/>
        <v>-8.4998851237879647E-3</v>
      </c>
      <c r="AC982" s="42"/>
      <c r="AD982" s="42"/>
      <c r="AE982" s="42"/>
      <c r="AF982" s="42"/>
      <c r="AG982" s="42"/>
      <c r="AH982" s="42"/>
      <c r="AI982" s="42"/>
    </row>
    <row r="983" spans="11:35" ht="14.4">
      <c r="K983" s="102">
        <v>45642</v>
      </c>
      <c r="L983" s="103">
        <v>23352.45</v>
      </c>
      <c r="M983" s="100">
        <f t="shared" si="85"/>
        <v>-2.7826593233004626E-4</v>
      </c>
      <c r="O983" s="103">
        <v>2077.7304319999998</v>
      </c>
      <c r="P983" s="44">
        <f t="shared" si="81"/>
        <v>-3.7415929491235733E-3</v>
      </c>
      <c r="Q983" s="42"/>
      <c r="R983" s="42"/>
      <c r="S983" s="103">
        <v>5805.9620420000001</v>
      </c>
      <c r="T983" s="44">
        <f t="shared" si="82"/>
        <v>-3.4458115154287761E-3</v>
      </c>
      <c r="U983" s="42"/>
      <c r="V983" s="42"/>
      <c r="W983" s="103">
        <v>571.72657503000005</v>
      </c>
      <c r="X983" s="44">
        <f t="shared" si="83"/>
        <v>1.7438311813089413E-4</v>
      </c>
      <c r="Y983" s="42"/>
      <c r="Z983" s="42"/>
      <c r="AA983" s="103">
        <v>434.72693831999999</v>
      </c>
      <c r="AB983" s="44">
        <f t="shared" si="84"/>
        <v>7.7618164939605716E-3</v>
      </c>
      <c r="AC983" s="42"/>
      <c r="AD983" s="42"/>
      <c r="AE983" s="42"/>
      <c r="AF983" s="42"/>
      <c r="AG983" s="42"/>
      <c r="AH983" s="42"/>
      <c r="AI983" s="42"/>
    </row>
    <row r="984" spans="11:35" ht="14.4">
      <c r="K984" s="102">
        <v>45643</v>
      </c>
      <c r="L984" s="103">
        <v>23095.75</v>
      </c>
      <c r="M984" s="100">
        <f t="shared" si="85"/>
        <v>-1.0992422636597055E-2</v>
      </c>
      <c r="O984" s="103">
        <v>2033.8743669999999</v>
      </c>
      <c r="P984" s="44">
        <f t="shared" si="81"/>
        <v>-2.1107678033951971E-2</v>
      </c>
      <c r="Q984" s="42"/>
      <c r="R984" s="42"/>
      <c r="S984" s="103">
        <v>5796.9900619999999</v>
      </c>
      <c r="T984" s="44">
        <f t="shared" si="82"/>
        <v>-1.545304625675703E-3</v>
      </c>
      <c r="U984" s="42"/>
      <c r="V984" s="42"/>
      <c r="W984" s="103">
        <v>570.28118485000005</v>
      </c>
      <c r="X984" s="44">
        <f t="shared" si="83"/>
        <v>-2.5281143874135159E-3</v>
      </c>
      <c r="Y984" s="42"/>
      <c r="Z984" s="42"/>
      <c r="AA984" s="103">
        <v>428.33022052000001</v>
      </c>
      <c r="AB984" s="44">
        <f t="shared" si="84"/>
        <v>-1.4714334990879707E-2</v>
      </c>
      <c r="AC984" s="42"/>
      <c r="AD984" s="42"/>
      <c r="AE984" s="42"/>
      <c r="AF984" s="42"/>
      <c r="AG984" s="42"/>
      <c r="AH984" s="42"/>
      <c r="AI984" s="42"/>
    </row>
    <row r="985" spans="11:35" ht="14.4">
      <c r="K985" s="102">
        <v>45644</v>
      </c>
      <c r="L985" s="103">
        <v>22934.400000000001</v>
      </c>
      <c r="M985" s="100">
        <f t="shared" si="85"/>
        <v>-6.9861338124979078E-3</v>
      </c>
      <c r="O985" s="103">
        <v>2146.7247130000001</v>
      </c>
      <c r="P985" s="44">
        <f t="shared" si="81"/>
        <v>5.5485406488728461E-2</v>
      </c>
      <c r="Q985" s="42"/>
      <c r="R985" s="42"/>
      <c r="S985" s="103">
        <v>5799.3198030000003</v>
      </c>
      <c r="T985" s="44">
        <f t="shared" si="82"/>
        <v>4.0188804449958759E-4</v>
      </c>
      <c r="U985" s="42"/>
      <c r="V985" s="42"/>
      <c r="W985" s="103">
        <v>565.14755768999999</v>
      </c>
      <c r="X985" s="44">
        <f t="shared" si="83"/>
        <v>-9.0019227293117732E-3</v>
      </c>
      <c r="Y985" s="42"/>
      <c r="Z985" s="42"/>
      <c r="AA985" s="103">
        <v>449.21950206999998</v>
      </c>
      <c r="AB985" s="44">
        <f t="shared" si="84"/>
        <v>4.8769105118569467E-2</v>
      </c>
      <c r="AC985" s="42"/>
      <c r="AD985" s="42"/>
      <c r="AE985" s="42"/>
      <c r="AF985" s="42"/>
      <c r="AG985" s="42"/>
      <c r="AH985" s="42"/>
      <c r="AI985" s="42"/>
    </row>
    <row r="986" spans="11:35" ht="14.4">
      <c r="K986" s="102">
        <v>45645</v>
      </c>
      <c r="L986" s="103">
        <v>22752.15</v>
      </c>
      <c r="M986" s="100">
        <f t="shared" si="85"/>
        <v>-7.9465780661364116E-3</v>
      </c>
      <c r="O986" s="103">
        <v>2099.164589</v>
      </c>
      <c r="P986" s="44">
        <f t="shared" si="81"/>
        <v>-2.215473819814362E-2</v>
      </c>
      <c r="Q986" s="42"/>
      <c r="R986" s="42"/>
      <c r="S986" s="103">
        <v>5770.5698089999996</v>
      </c>
      <c r="T986" s="44">
        <f t="shared" si="82"/>
        <v>-4.9574769070552804E-3</v>
      </c>
      <c r="U986" s="42"/>
      <c r="V986" s="42"/>
      <c r="W986" s="103">
        <v>570.72975422000002</v>
      </c>
      <c r="X986" s="44">
        <f t="shared" si="83"/>
        <v>9.8774142328719172E-3</v>
      </c>
      <c r="Y986" s="42"/>
      <c r="Z986" s="42"/>
      <c r="AA986" s="103">
        <v>441.72334841000003</v>
      </c>
      <c r="AB986" s="44">
        <f t="shared" si="84"/>
        <v>-1.6687061949576365E-2</v>
      </c>
      <c r="AC986" s="42"/>
      <c r="AD986" s="42"/>
      <c r="AE986" s="42"/>
      <c r="AF986" s="42"/>
      <c r="AG986" s="42"/>
      <c r="AH986" s="42"/>
      <c r="AI986" s="42"/>
    </row>
    <row r="987" spans="11:35" ht="14.4">
      <c r="K987" s="102">
        <v>45646</v>
      </c>
      <c r="L987" s="103">
        <v>22319.4</v>
      </c>
      <c r="M987" s="100">
        <f t="shared" si="85"/>
        <v>-1.902018051041332E-2</v>
      </c>
      <c r="O987" s="103">
        <v>2103.2637479999999</v>
      </c>
      <c r="P987" s="44">
        <f t="shared" si="81"/>
        <v>1.952757311875386E-3</v>
      </c>
      <c r="Q987" s="42"/>
      <c r="R987" s="42"/>
      <c r="S987" s="103">
        <v>5796.3456649999998</v>
      </c>
      <c r="T987" s="44">
        <f t="shared" si="82"/>
        <v>4.4667782997442895E-3</v>
      </c>
      <c r="U987" s="42"/>
      <c r="V987" s="42"/>
      <c r="W987" s="103">
        <v>557.42219641999998</v>
      </c>
      <c r="X987" s="44">
        <f t="shared" si="83"/>
        <v>-2.3316740894623766E-2</v>
      </c>
      <c r="Y987" s="42"/>
      <c r="Z987" s="42"/>
      <c r="AA987" s="103">
        <v>432.07829736000002</v>
      </c>
      <c r="AB987" s="44">
        <f t="shared" si="84"/>
        <v>-2.1835049210592428E-2</v>
      </c>
      <c r="AC987" s="42"/>
      <c r="AD987" s="42"/>
      <c r="AE987" s="42"/>
      <c r="AF987" s="42"/>
      <c r="AG987" s="42"/>
      <c r="AH987" s="42"/>
      <c r="AI987" s="42"/>
    </row>
    <row r="988" spans="11:35" ht="14.4">
      <c r="K988" s="102">
        <v>45649</v>
      </c>
      <c r="L988" s="103">
        <v>22412.3</v>
      </c>
      <c r="M988" s="100">
        <f t="shared" si="85"/>
        <v>4.1622982696667421E-3</v>
      </c>
      <c r="O988" s="103">
        <v>2109.7335050000002</v>
      </c>
      <c r="P988" s="44">
        <f t="shared" si="81"/>
        <v>3.076055965949287E-3</v>
      </c>
      <c r="Q988" s="42"/>
      <c r="R988" s="42"/>
      <c r="S988" s="103">
        <v>5799.0223889999997</v>
      </c>
      <c r="T988" s="44">
        <f t="shared" si="82"/>
        <v>4.6179509551391718E-4</v>
      </c>
      <c r="U988" s="42"/>
      <c r="V988" s="42"/>
      <c r="W988" s="103">
        <v>564.30025999999998</v>
      </c>
      <c r="X988" s="44">
        <f t="shared" si="83"/>
        <v>1.2339055789621911E-2</v>
      </c>
      <c r="Y988" s="42"/>
      <c r="Z988" s="42"/>
      <c r="AA988" s="103">
        <v>430.52909226000003</v>
      </c>
      <c r="AB988" s="44">
        <f t="shared" si="84"/>
        <v>-3.5854730715836336E-3</v>
      </c>
      <c r="AC988" s="42"/>
      <c r="AD988" s="42"/>
      <c r="AE988" s="42"/>
      <c r="AF988" s="42"/>
      <c r="AG988" s="42"/>
      <c r="AH988" s="42"/>
      <c r="AI988" s="42"/>
    </row>
    <row r="989" spans="11:35" ht="14.4">
      <c r="K989" s="102">
        <v>45650</v>
      </c>
      <c r="L989" s="103">
        <v>22402.7</v>
      </c>
      <c r="M989" s="100">
        <f t="shared" si="85"/>
        <v>-4.2833622609006472E-4</v>
      </c>
      <c r="O989" s="103">
        <v>2124.6979059999999</v>
      </c>
      <c r="P989" s="44">
        <f t="shared" si="81"/>
        <v>7.0930290316453259E-3</v>
      </c>
      <c r="Q989" s="42"/>
      <c r="R989" s="42"/>
      <c r="S989" s="103">
        <v>5732.5008520000001</v>
      </c>
      <c r="T989" s="44">
        <f t="shared" si="82"/>
        <v>-1.1471164023471037E-2</v>
      </c>
      <c r="U989" s="42"/>
      <c r="V989" s="42"/>
      <c r="W989" s="103">
        <v>565.34692184999994</v>
      </c>
      <c r="X989" s="44">
        <f t="shared" si="83"/>
        <v>1.8547959733350439E-3</v>
      </c>
      <c r="Y989" s="42"/>
      <c r="Z989" s="42"/>
      <c r="AA989" s="103">
        <v>441.52345098000001</v>
      </c>
      <c r="AB989" s="44">
        <f t="shared" si="84"/>
        <v>2.553685434423647E-2</v>
      </c>
      <c r="AC989" s="42"/>
      <c r="AD989" s="42"/>
      <c r="AE989" s="42"/>
      <c r="AF989" s="42"/>
      <c r="AG989" s="42"/>
      <c r="AH989" s="42"/>
      <c r="AI989" s="42"/>
    </row>
    <row r="990" spans="11:35" ht="14.4">
      <c r="K990" s="102">
        <v>45652</v>
      </c>
      <c r="L990" s="103">
        <v>22430.35</v>
      </c>
      <c r="M990" s="100">
        <f t="shared" si="85"/>
        <v>1.2342262316595853E-3</v>
      </c>
      <c r="O990" s="103">
        <v>2162.33115</v>
      </c>
      <c r="P990" s="44">
        <f t="shared" si="81"/>
        <v>1.7712279893403293E-2</v>
      </c>
      <c r="Q990" s="42"/>
      <c r="R990" s="42"/>
      <c r="S990" s="103">
        <v>5836.0008289999996</v>
      </c>
      <c r="T990" s="44">
        <f t="shared" si="82"/>
        <v>1.8054943151711855E-2</v>
      </c>
      <c r="U990" s="42"/>
      <c r="V990" s="42"/>
      <c r="W990" s="103">
        <v>568.78595364</v>
      </c>
      <c r="X990" s="44">
        <f t="shared" si="83"/>
        <v>6.0830468108792335E-3</v>
      </c>
      <c r="Y990" s="42"/>
      <c r="Z990" s="42"/>
      <c r="AA990" s="103">
        <v>451.21847638999998</v>
      </c>
      <c r="AB990" s="44">
        <f t="shared" si="84"/>
        <v>2.1958121111077977E-2</v>
      </c>
      <c r="AC990" s="42"/>
      <c r="AD990" s="42"/>
      <c r="AE990" s="42"/>
      <c r="AF990" s="42"/>
      <c r="AG990" s="42"/>
      <c r="AH990" s="42"/>
      <c r="AI990" s="42"/>
    </row>
    <row r="991" spans="11:35" ht="14.4">
      <c r="K991" s="102">
        <v>45653</v>
      </c>
      <c r="L991" s="103">
        <v>22445.200000000001</v>
      </c>
      <c r="M991" s="100">
        <f t="shared" si="85"/>
        <v>6.6204941073144674E-4</v>
      </c>
      <c r="O991" s="103">
        <v>2138.6745569999998</v>
      </c>
      <c r="P991" s="44">
        <f t="shared" si="81"/>
        <v>-1.0940319201339754E-2</v>
      </c>
      <c r="Q991" s="42"/>
      <c r="R991" s="42"/>
      <c r="S991" s="103">
        <v>5830.3499680000004</v>
      </c>
      <c r="T991" s="44">
        <f t="shared" si="82"/>
        <v>-9.6827625039375143E-4</v>
      </c>
      <c r="U991" s="42"/>
      <c r="V991" s="42"/>
      <c r="W991" s="103">
        <v>584.83476867000002</v>
      </c>
      <c r="X991" s="44">
        <f t="shared" si="83"/>
        <v>2.8215913081703459E-2</v>
      </c>
      <c r="Y991" s="42"/>
      <c r="Z991" s="42"/>
      <c r="AA991" s="103">
        <v>444.42196373000002</v>
      </c>
      <c r="AB991" s="44">
        <f t="shared" si="84"/>
        <v>-1.5062576147980122E-2</v>
      </c>
      <c r="AC991" s="42"/>
      <c r="AD991" s="42"/>
      <c r="AE991" s="42"/>
      <c r="AF991" s="42"/>
      <c r="AG991" s="42"/>
      <c r="AH991" s="42"/>
      <c r="AI991" s="42"/>
    </row>
    <row r="992" spans="11:35" ht="14.4">
      <c r="K992" s="102">
        <v>45656</v>
      </c>
      <c r="L992" s="103">
        <v>22357.15</v>
      </c>
      <c r="M992" s="100">
        <f t="shared" si="85"/>
        <v>-3.9228877443728827E-3</v>
      </c>
      <c r="O992" s="103">
        <v>2165.4919479999999</v>
      </c>
      <c r="P992" s="44">
        <f t="shared" si="81"/>
        <v>1.2539257509855961E-2</v>
      </c>
      <c r="Q992" s="42"/>
      <c r="R992" s="42"/>
      <c r="S992" s="103">
        <v>5992.8865690000002</v>
      </c>
      <c r="T992" s="44">
        <f t="shared" si="82"/>
        <v>2.7877674906666927E-2</v>
      </c>
      <c r="U992" s="42"/>
      <c r="V992" s="42"/>
      <c r="W992" s="103">
        <v>585.53254322999999</v>
      </c>
      <c r="X992" s="44">
        <f t="shared" si="83"/>
        <v>1.1931140167791288E-3</v>
      </c>
      <c r="Y992" s="42"/>
      <c r="Z992" s="42"/>
      <c r="AA992" s="103">
        <v>457.06547625000002</v>
      </c>
      <c r="AB992" s="44">
        <f t="shared" si="84"/>
        <v>2.8449342183459958E-2</v>
      </c>
      <c r="AC992" s="42"/>
      <c r="AD992" s="42"/>
      <c r="AE992" s="42"/>
      <c r="AF992" s="42"/>
      <c r="AG992" s="42"/>
      <c r="AH992" s="42"/>
      <c r="AI992" s="42"/>
    </row>
    <row r="993" spans="11:35" ht="14.4">
      <c r="K993" s="102">
        <v>45657</v>
      </c>
      <c r="L993" s="103">
        <v>22375.4</v>
      </c>
      <c r="M993" s="100">
        <f t="shared" si="85"/>
        <v>8.1629366891577959E-4</v>
      </c>
      <c r="O993" s="103">
        <v>2183.6665330000001</v>
      </c>
      <c r="P993" s="44">
        <f t="shared" si="81"/>
        <v>8.3928204012884144E-3</v>
      </c>
      <c r="Q993" s="42"/>
      <c r="R993" s="42"/>
      <c r="S993" s="103">
        <v>6046.2227640000001</v>
      </c>
      <c r="T993" s="44">
        <f t="shared" si="82"/>
        <v>8.899917324632467E-3</v>
      </c>
      <c r="U993" s="42"/>
      <c r="V993" s="42"/>
      <c r="W993" s="103">
        <v>600.78390161000004</v>
      </c>
      <c r="X993" s="44">
        <f t="shared" si="83"/>
        <v>2.6046986724031163E-2</v>
      </c>
      <c r="Y993" s="42"/>
      <c r="Z993" s="42"/>
      <c r="AA993" s="103">
        <v>455.06650193000002</v>
      </c>
      <c r="AB993" s="44">
        <f t="shared" si="84"/>
        <v>-4.3734966298496492E-3</v>
      </c>
      <c r="AC993" s="42"/>
      <c r="AD993" s="42"/>
      <c r="AE993" s="42"/>
      <c r="AF993" s="42"/>
      <c r="AG993" s="42"/>
      <c r="AH993" s="42"/>
      <c r="AI993" s="42"/>
    </row>
    <row r="994" spans="11:35" ht="14.4">
      <c r="K994" s="102">
        <v>45658</v>
      </c>
      <c r="L994" s="103">
        <v>22481.8</v>
      </c>
      <c r="M994" s="100">
        <f t="shared" si="85"/>
        <v>4.7552222530098387E-3</v>
      </c>
      <c r="O994" s="103">
        <v>2122.4260829999998</v>
      </c>
      <c r="P994" s="44">
        <f t="shared" si="81"/>
        <v>-2.8044781139666908E-2</v>
      </c>
      <c r="Q994" s="42"/>
      <c r="R994" s="42"/>
      <c r="S994" s="103">
        <v>6020.6451829999996</v>
      </c>
      <c r="T994" s="44">
        <f t="shared" si="82"/>
        <v>-4.2303404949438628E-3</v>
      </c>
      <c r="U994" s="42"/>
      <c r="V994" s="42"/>
      <c r="W994" s="103">
        <v>613.69273109000005</v>
      </c>
      <c r="X994" s="44">
        <f t="shared" si="83"/>
        <v>2.148664344268636E-2</v>
      </c>
      <c r="Y994" s="42"/>
      <c r="Z994" s="42"/>
      <c r="AA994" s="103">
        <v>456.31586088</v>
      </c>
      <c r="AB994" s="44">
        <f t="shared" si="84"/>
        <v>2.7454425775161884E-3</v>
      </c>
      <c r="AC994" s="42"/>
      <c r="AD994" s="42"/>
      <c r="AE994" s="42"/>
      <c r="AF994" s="42"/>
      <c r="AG994" s="42"/>
      <c r="AH994" s="42"/>
      <c r="AI994" s="42"/>
    </row>
    <row r="995" spans="11:35" ht="14.4">
      <c r="K995" s="102">
        <v>45659</v>
      </c>
      <c r="L995" s="103">
        <v>22819.75</v>
      </c>
      <c r="M995" s="100">
        <f t="shared" si="85"/>
        <v>1.503215934667157E-2</v>
      </c>
      <c r="O995" s="103">
        <v>2095.8556290000001</v>
      </c>
      <c r="P995" s="44">
        <f t="shared" si="81"/>
        <v>-1.2518906647831507E-2</v>
      </c>
      <c r="Q995" s="42"/>
      <c r="R995" s="42"/>
      <c r="S995" s="103">
        <v>6091.7766330000004</v>
      </c>
      <c r="T995" s="44">
        <f t="shared" si="82"/>
        <v>1.1814589273729137E-2</v>
      </c>
      <c r="U995" s="42"/>
      <c r="V995" s="42"/>
      <c r="W995" s="103">
        <v>611.15083802000004</v>
      </c>
      <c r="X995" s="44">
        <f t="shared" si="83"/>
        <v>-4.1419637894117844E-3</v>
      </c>
      <c r="Y995" s="42"/>
      <c r="Z995" s="42"/>
      <c r="AA995" s="103">
        <v>464.71155298999997</v>
      </c>
      <c r="AB995" s="44">
        <f t="shared" si="84"/>
        <v>1.8398861029745861E-2</v>
      </c>
      <c r="AC995" s="42"/>
      <c r="AD995" s="42"/>
      <c r="AE995" s="42"/>
      <c r="AF995" s="42"/>
      <c r="AG995" s="42"/>
      <c r="AH995" s="42"/>
      <c r="AI995" s="42"/>
    </row>
    <row r="996" spans="11:35" ht="14.4">
      <c r="K996" s="102">
        <v>45660</v>
      </c>
      <c r="L996" s="103">
        <v>22708.15</v>
      </c>
      <c r="M996" s="100">
        <f t="shared" si="85"/>
        <v>-4.8905005532488E-3</v>
      </c>
      <c r="O996" s="103">
        <v>2058.370547</v>
      </c>
      <c r="P996" s="44">
        <f t="shared" si="81"/>
        <v>-1.788533593694408E-2</v>
      </c>
      <c r="Q996" s="42"/>
      <c r="R996" s="42"/>
      <c r="S996" s="103">
        <v>5996.1581200000001</v>
      </c>
      <c r="T996" s="44">
        <f t="shared" si="82"/>
        <v>-1.5696326172240371E-2</v>
      </c>
      <c r="U996" s="42"/>
      <c r="V996" s="42"/>
      <c r="W996" s="103">
        <v>609.80512993000002</v>
      </c>
      <c r="X996" s="44">
        <f t="shared" si="83"/>
        <v>-2.2019246416479232E-3</v>
      </c>
      <c r="Y996" s="42"/>
      <c r="Z996" s="42"/>
      <c r="AA996" s="103">
        <v>474.00678353000001</v>
      </c>
      <c r="AB996" s="44">
        <f t="shared" si="84"/>
        <v>2.0002150753932524E-2</v>
      </c>
      <c r="AC996" s="42"/>
      <c r="AD996" s="42"/>
      <c r="AE996" s="42"/>
      <c r="AF996" s="42"/>
      <c r="AG996" s="42"/>
      <c r="AH996" s="42"/>
      <c r="AI996" s="42"/>
    </row>
    <row r="997" spans="11:35" ht="14.4">
      <c r="K997" s="102">
        <v>45663</v>
      </c>
      <c r="L997" s="103">
        <v>22225.4</v>
      </c>
      <c r="M997" s="100">
        <f t="shared" ref="M997:M1012" si="86">L997/L996-1</f>
        <v>-2.1258887227713408E-2</v>
      </c>
      <c r="O997" s="103">
        <v>2128.6489029999998</v>
      </c>
      <c r="P997" s="44">
        <f t="shared" si="81"/>
        <v>3.4142713566528649E-2</v>
      </c>
      <c r="Q997" s="42"/>
      <c r="R997" s="42"/>
      <c r="S997" s="103">
        <v>5840.8585860000003</v>
      </c>
      <c r="T997" s="44">
        <f t="shared" si="82"/>
        <v>-2.5899839679344505E-2</v>
      </c>
      <c r="U997" s="42"/>
      <c r="V997" s="42"/>
      <c r="W997" s="103">
        <v>597.64391606000004</v>
      </c>
      <c r="X997" s="44">
        <f t="shared" si="83"/>
        <v>-1.9942787085762914E-2</v>
      </c>
      <c r="Y997" s="42"/>
      <c r="Z997" s="42"/>
      <c r="AA997" s="103">
        <v>479.95373210999998</v>
      </c>
      <c r="AB997" s="44">
        <f t="shared" si="84"/>
        <v>1.2546125470425107E-2</v>
      </c>
      <c r="AC997" s="42"/>
      <c r="AD997" s="42"/>
      <c r="AE997" s="42"/>
      <c r="AF997" s="42"/>
      <c r="AG997" s="42"/>
      <c r="AH997" s="42"/>
      <c r="AI997" s="42"/>
    </row>
    <row r="998" spans="11:35" ht="14.4">
      <c r="K998" s="102">
        <v>45664</v>
      </c>
      <c r="L998" s="103">
        <v>22341.65</v>
      </c>
      <c r="M998" s="100">
        <f t="shared" si="86"/>
        <v>5.2305020382086287E-3</v>
      </c>
      <c r="O998" s="103">
        <v>2146.3296129999999</v>
      </c>
      <c r="P998" s="44">
        <f t="shared" si="81"/>
        <v>8.3060715062412971E-3</v>
      </c>
      <c r="Q998" s="42"/>
      <c r="R998" s="42"/>
      <c r="S998" s="103">
        <v>5857.0180650000002</v>
      </c>
      <c r="T998" s="44">
        <f t="shared" si="82"/>
        <v>2.7666273309085998E-3</v>
      </c>
      <c r="U998" s="42"/>
      <c r="V998" s="42"/>
      <c r="W998" s="103">
        <v>610.5029045</v>
      </c>
      <c r="X998" s="44">
        <f t="shared" si="83"/>
        <v>2.1516137108486877E-2</v>
      </c>
      <c r="Y998" s="42"/>
      <c r="Z998" s="42"/>
      <c r="AA998" s="103">
        <v>484.70129609999998</v>
      </c>
      <c r="AB998" s="44">
        <f t="shared" si="84"/>
        <v>9.8917117888186468E-3</v>
      </c>
      <c r="AC998" s="42"/>
      <c r="AD998" s="42"/>
      <c r="AE998" s="42"/>
      <c r="AF998" s="42"/>
      <c r="AG998" s="42"/>
      <c r="AH998" s="42"/>
      <c r="AI998" s="42"/>
    </row>
    <row r="999" spans="11:35" ht="14.4">
      <c r="K999" s="102">
        <v>45665</v>
      </c>
      <c r="L999" s="103">
        <v>22231.8</v>
      </c>
      <c r="M999" s="100">
        <f t="shared" si="86"/>
        <v>-4.9168257492173684E-3</v>
      </c>
      <c r="O999" s="103">
        <v>2235.1776530000002</v>
      </c>
      <c r="P999" s="44">
        <f t="shared" si="81"/>
        <v>4.1395338098054069E-2</v>
      </c>
      <c r="Q999" s="42"/>
      <c r="R999" s="42"/>
      <c r="S999" s="103">
        <v>5817.8090220000004</v>
      </c>
      <c r="T999" s="44">
        <f t="shared" si="82"/>
        <v>-6.6943694837314771E-3</v>
      </c>
      <c r="U999" s="42"/>
      <c r="V999" s="42"/>
      <c r="W999" s="103">
        <v>609.15719640999998</v>
      </c>
      <c r="X999" s="44">
        <f t="shared" si="83"/>
        <v>-2.2042615687506428E-3</v>
      </c>
      <c r="Y999" s="42"/>
      <c r="Z999" s="42"/>
      <c r="AA999" s="103">
        <v>471.35814256999998</v>
      </c>
      <c r="AB999" s="44">
        <f t="shared" si="84"/>
        <v>-2.7528611203150422E-2</v>
      </c>
      <c r="AC999" s="42"/>
      <c r="AD999" s="42"/>
      <c r="AE999" s="42"/>
      <c r="AF999" s="42"/>
      <c r="AG999" s="42"/>
      <c r="AH999" s="42"/>
      <c r="AI999" s="42"/>
    </row>
    <row r="1000" spans="11:35" ht="14.4">
      <c r="K1000" s="102">
        <v>45666</v>
      </c>
      <c r="L1000" s="103">
        <v>22046.55</v>
      </c>
      <c r="M1000" s="100">
        <f t="shared" si="86"/>
        <v>-8.3326586241330158E-3</v>
      </c>
      <c r="O1000" s="103">
        <v>2291.7262949999999</v>
      </c>
      <c r="P1000" s="44">
        <f t="shared" si="81"/>
        <v>2.5299394848593559E-2</v>
      </c>
      <c r="Q1000" s="42"/>
      <c r="R1000" s="42"/>
      <c r="S1000" s="103">
        <v>5774.3370500000001</v>
      </c>
      <c r="T1000" s="44">
        <f t="shared" si="82"/>
        <v>-7.4722239653469691E-3</v>
      </c>
      <c r="U1000" s="42"/>
      <c r="V1000" s="42"/>
      <c r="W1000" s="103">
        <v>611.10099697999999</v>
      </c>
      <c r="X1000" s="44">
        <f t="shared" si="83"/>
        <v>3.1909670959411329E-3</v>
      </c>
      <c r="Y1000" s="42"/>
      <c r="Z1000" s="42"/>
      <c r="AA1000" s="103">
        <v>460.41375821999998</v>
      </c>
      <c r="AB1000" s="44">
        <f t="shared" si="84"/>
        <v>-2.3218829508975136E-2</v>
      </c>
      <c r="AC1000" s="42"/>
      <c r="AD1000" s="42"/>
      <c r="AE1000" s="42"/>
      <c r="AF1000" s="42"/>
      <c r="AG1000" s="42"/>
      <c r="AH1000" s="42"/>
      <c r="AI1000" s="42"/>
    </row>
    <row r="1001" spans="11:35" ht="14.4">
      <c r="K1001" s="102">
        <v>45667</v>
      </c>
      <c r="L1001" s="103">
        <v>21799</v>
      </c>
      <c r="M1001" s="100">
        <f t="shared" si="86"/>
        <v>-1.1228514211974128E-2</v>
      </c>
      <c r="O1001" s="103">
        <v>2228.8560579999998</v>
      </c>
      <c r="P1001" s="44">
        <f t="shared" si="81"/>
        <v>-2.7433571424811065E-2</v>
      </c>
      <c r="Q1001" s="42"/>
      <c r="R1001" s="42"/>
      <c r="S1001" s="103">
        <v>5721.5956820000001</v>
      </c>
      <c r="T1001" s="44">
        <f t="shared" si="82"/>
        <v>-9.1337529387897076E-3</v>
      </c>
      <c r="U1001" s="42"/>
      <c r="V1001" s="42"/>
      <c r="W1001" s="103">
        <v>581.84430624000004</v>
      </c>
      <c r="X1001" s="44">
        <f t="shared" si="83"/>
        <v>-4.7875377203741465E-2</v>
      </c>
      <c r="Y1001" s="42"/>
      <c r="Z1001" s="42"/>
      <c r="AA1001" s="103">
        <v>468.15978367000002</v>
      </c>
      <c r="AB1001" s="44">
        <f t="shared" si="84"/>
        <v>1.6824052956077695E-2</v>
      </c>
      <c r="AC1001" s="42"/>
      <c r="AD1001" s="42"/>
      <c r="AE1001" s="42"/>
      <c r="AF1001" s="42"/>
      <c r="AG1001" s="42"/>
      <c r="AH1001" s="42"/>
      <c r="AI1001" s="42"/>
    </row>
    <row r="1002" spans="11:35" ht="14.4">
      <c r="K1002" s="102">
        <v>45670</v>
      </c>
      <c r="L1002" s="103">
        <v>21243.45</v>
      </c>
      <c r="M1002" s="100">
        <f t="shared" si="86"/>
        <v>-2.5485113996054798E-2</v>
      </c>
      <c r="O1002" s="103">
        <v>2239.4249749999999</v>
      </c>
      <c r="P1002" s="44">
        <f t="shared" si="81"/>
        <v>4.7418571343200711E-3</v>
      </c>
      <c r="Q1002" s="42"/>
      <c r="R1002" s="42"/>
      <c r="S1002" s="103">
        <v>5683.0806050000001</v>
      </c>
      <c r="T1002" s="44">
        <f t="shared" si="82"/>
        <v>-6.7315272068537713E-3</v>
      </c>
      <c r="U1002" s="42"/>
      <c r="V1002" s="42"/>
      <c r="W1002" s="103">
        <v>557.27267329999995</v>
      </c>
      <c r="X1002" s="44">
        <f t="shared" si="83"/>
        <v>-4.2230597904767908E-2</v>
      </c>
      <c r="Y1002" s="42"/>
      <c r="Z1002" s="42"/>
      <c r="AA1002" s="103">
        <v>476.30560399000001</v>
      </c>
      <c r="AB1002" s="44">
        <f t="shared" si="84"/>
        <v>1.7399658416071606E-2</v>
      </c>
      <c r="AC1002" s="42"/>
      <c r="AD1002" s="42"/>
      <c r="AE1002" s="42"/>
      <c r="AF1002" s="42"/>
      <c r="AG1002" s="42"/>
      <c r="AH1002" s="42"/>
      <c r="AI1002" s="42"/>
    </row>
    <row r="1003" spans="11:35" ht="14.4">
      <c r="K1003" s="102">
        <v>45671</v>
      </c>
      <c r="L1003" s="103">
        <v>21481.05</v>
      </c>
      <c r="M1003" s="100">
        <f t="shared" si="86"/>
        <v>1.118462396644615E-2</v>
      </c>
      <c r="O1003" s="103">
        <v>2298.8874759999999</v>
      </c>
      <c r="P1003" s="44">
        <f t="shared" si="81"/>
        <v>2.6552575622677432E-2</v>
      </c>
      <c r="Q1003" s="42"/>
      <c r="R1003" s="42"/>
      <c r="S1003" s="103">
        <v>5938.6581329999999</v>
      </c>
      <c r="T1003" s="44">
        <f t="shared" si="82"/>
        <v>4.4971652834756792E-2</v>
      </c>
      <c r="U1003" s="42"/>
      <c r="V1003" s="42"/>
      <c r="W1003" s="103">
        <v>566.19421953999995</v>
      </c>
      <c r="X1003" s="44">
        <f t="shared" si="83"/>
        <v>1.6009301491798134E-2</v>
      </c>
      <c r="Y1003" s="42"/>
      <c r="Z1003" s="42"/>
      <c r="AA1003" s="103">
        <v>469.25921954</v>
      </c>
      <c r="AB1003" s="44">
        <f t="shared" si="84"/>
        <v>-1.4793830664541097E-2</v>
      </c>
      <c r="AC1003" s="42"/>
      <c r="AD1003" s="42"/>
      <c r="AE1003" s="42"/>
      <c r="AF1003" s="42"/>
      <c r="AG1003" s="42"/>
      <c r="AH1003" s="42"/>
      <c r="AI1003" s="42"/>
    </row>
    <row r="1004" spans="11:35" ht="14.4">
      <c r="K1004" s="102">
        <v>45672</v>
      </c>
      <c r="L1004" s="103">
        <v>21551.200000000001</v>
      </c>
      <c r="M1004" s="100">
        <f t="shared" si="86"/>
        <v>3.2656690431800417E-3</v>
      </c>
      <c r="O1004" s="103">
        <v>2225.349549</v>
      </c>
      <c r="P1004" s="44">
        <f t="shared" si="81"/>
        <v>-3.1988484763923242E-2</v>
      </c>
      <c r="Q1004" s="42"/>
      <c r="R1004" s="42"/>
      <c r="S1004" s="103">
        <v>5826.1861760000002</v>
      </c>
      <c r="T1004" s="44">
        <f t="shared" si="82"/>
        <v>-1.8938951271671001E-2</v>
      </c>
      <c r="U1004" s="42"/>
      <c r="V1004" s="42"/>
      <c r="W1004" s="103">
        <v>555.12950855999998</v>
      </c>
      <c r="X1004" s="44">
        <f t="shared" si="83"/>
        <v>-1.9542253520336894E-2</v>
      </c>
      <c r="Y1004" s="42"/>
      <c r="Z1004" s="42"/>
      <c r="AA1004" s="103">
        <v>454.31688657000001</v>
      </c>
      <c r="AB1004" s="44">
        <f t="shared" si="84"/>
        <v>-3.1842385504215587E-2</v>
      </c>
      <c r="AC1004" s="42"/>
      <c r="AD1004" s="42"/>
      <c r="AE1004" s="42"/>
      <c r="AF1004" s="42"/>
      <c r="AG1004" s="42"/>
      <c r="AH1004" s="42"/>
      <c r="AI1004" s="42"/>
    </row>
    <row r="1005" spans="11:35" ht="14.4">
      <c r="K1005" s="102">
        <v>45673</v>
      </c>
      <c r="L1005" s="103">
        <v>21714.55</v>
      </c>
      <c r="M1005" s="100">
        <f t="shared" si="86"/>
        <v>7.5796243364638638E-3</v>
      </c>
      <c r="O1005" s="103">
        <v>2213.2990089999998</v>
      </c>
      <c r="P1005" s="44">
        <f t="shared" si="81"/>
        <v>-5.4151223143417138E-3</v>
      </c>
      <c r="Q1005" s="42"/>
      <c r="R1005" s="42"/>
      <c r="S1005" s="103">
        <v>5865.0482359999996</v>
      </c>
      <c r="T1005" s="44">
        <f t="shared" si="82"/>
        <v>6.6702399865086193E-3</v>
      </c>
      <c r="U1005" s="42"/>
      <c r="V1005" s="42"/>
      <c r="W1005" s="103">
        <v>556.02664728000002</v>
      </c>
      <c r="X1005" s="44">
        <f t="shared" si="83"/>
        <v>1.6160890497916025E-3</v>
      </c>
      <c r="Y1005" s="42"/>
      <c r="Z1005" s="42"/>
      <c r="AA1005" s="103">
        <v>463.51216840000001</v>
      </c>
      <c r="AB1005" s="44">
        <f t="shared" si="84"/>
        <v>2.0239797599033826E-2</v>
      </c>
      <c r="AC1005" s="42"/>
      <c r="AD1005" s="42"/>
      <c r="AE1005" s="42"/>
      <c r="AF1005" s="42"/>
      <c r="AG1005" s="42"/>
      <c r="AH1005" s="42"/>
      <c r="AI1005" s="42"/>
    </row>
    <row r="1006" spans="11:35" ht="14.4">
      <c r="K1006" s="102">
        <v>45674</v>
      </c>
      <c r="L1006" s="103">
        <v>21680.25</v>
      </c>
      <c r="M1006" s="100">
        <f t="shared" si="86"/>
        <v>-1.5795860379330673E-3</v>
      </c>
      <c r="O1006" s="103">
        <v>2151.3177470000001</v>
      </c>
      <c r="P1006" s="44">
        <f t="shared" si="81"/>
        <v>-2.8004016514697527E-2</v>
      </c>
      <c r="Q1006" s="42"/>
      <c r="R1006" s="42"/>
      <c r="S1006" s="103">
        <v>5865.0482359999996</v>
      </c>
      <c r="T1006" s="44">
        <f t="shared" si="82"/>
        <v>0</v>
      </c>
      <c r="U1006" s="42"/>
      <c r="V1006" s="42"/>
      <c r="W1006" s="103">
        <v>565.99485537999999</v>
      </c>
      <c r="X1006" s="44">
        <f t="shared" si="83"/>
        <v>1.7927572624015342E-2</v>
      </c>
      <c r="Y1006" s="42"/>
      <c r="Z1006" s="42"/>
      <c r="AA1006" s="103">
        <v>459.16439926999999</v>
      </c>
      <c r="AB1006" s="44">
        <f t="shared" si="84"/>
        <v>-9.3800539153224838E-3</v>
      </c>
      <c r="AC1006" s="42"/>
      <c r="AD1006" s="42"/>
      <c r="AE1006" s="42"/>
      <c r="AF1006" s="42"/>
      <c r="AG1006" s="42"/>
      <c r="AH1006" s="42"/>
      <c r="AI1006" s="42"/>
    </row>
    <row r="1007" spans="11:35" ht="14.4">
      <c r="K1007" s="102">
        <v>45677</v>
      </c>
      <c r="L1007" s="103">
        <v>21809</v>
      </c>
      <c r="M1007" s="100">
        <f t="shared" si="86"/>
        <v>5.9385846565422895E-3</v>
      </c>
      <c r="O1007" s="103">
        <v>2142.1316790000001</v>
      </c>
      <c r="P1007" s="44">
        <f t="shared" si="81"/>
        <v>-4.2699726773555158E-3</v>
      </c>
      <c r="Q1007" s="42"/>
      <c r="R1007" s="42"/>
      <c r="S1007" s="103">
        <v>5948.8693370000001</v>
      </c>
      <c r="T1007" s="44">
        <f t="shared" si="82"/>
        <v>1.4291630286261237E-2</v>
      </c>
      <c r="U1007" s="42"/>
      <c r="V1007" s="42"/>
      <c r="W1007" s="103">
        <v>582.39255767999998</v>
      </c>
      <c r="X1007" s="44">
        <f t="shared" si="83"/>
        <v>2.8971468811303636E-2</v>
      </c>
      <c r="Y1007" s="42"/>
      <c r="Z1007" s="42"/>
      <c r="AA1007" s="103">
        <v>453.86711735</v>
      </c>
      <c r="AB1007" s="44">
        <f t="shared" si="84"/>
        <v>-1.1536787103751611E-2</v>
      </c>
      <c r="AC1007" s="42"/>
      <c r="AD1007" s="42"/>
      <c r="AE1007" s="42"/>
      <c r="AF1007" s="42"/>
      <c r="AG1007" s="42"/>
      <c r="AH1007" s="42"/>
      <c r="AI1007" s="42"/>
    </row>
    <row r="1008" spans="11:35" ht="14.4">
      <c r="K1008" s="102">
        <v>45678</v>
      </c>
      <c r="L1008" s="103">
        <v>21433.200000000001</v>
      </c>
      <c r="M1008" s="100">
        <f t="shared" si="86"/>
        <v>-1.7231418221834938E-2</v>
      </c>
      <c r="O1008" s="103">
        <v>2133.9827479999999</v>
      </c>
      <c r="P1008" s="44">
        <f t="shared" si="81"/>
        <v>-3.8041223515280498E-3</v>
      </c>
      <c r="Q1008" s="42"/>
      <c r="R1008" s="42"/>
      <c r="S1008" s="103">
        <v>5768.7357579999998</v>
      </c>
      <c r="T1008" s="44">
        <f t="shared" si="82"/>
        <v>-3.0280305179948952E-2</v>
      </c>
      <c r="U1008" s="42"/>
      <c r="V1008" s="42"/>
      <c r="W1008" s="103">
        <v>575.06592474000001</v>
      </c>
      <c r="X1008" s="44">
        <f t="shared" si="83"/>
        <v>-1.258023105443884E-2</v>
      </c>
      <c r="Y1008" s="42"/>
      <c r="Z1008" s="42"/>
      <c r="AA1008" s="103">
        <v>461.11339923000003</v>
      </c>
      <c r="AB1008" s="44">
        <f t="shared" si="84"/>
        <v>1.5965646337873007E-2</v>
      </c>
      <c r="AC1008" s="42"/>
      <c r="AD1008" s="42"/>
      <c r="AE1008" s="42"/>
      <c r="AF1008" s="42"/>
      <c r="AG1008" s="42"/>
      <c r="AH1008" s="42"/>
      <c r="AI1008" s="42"/>
    </row>
    <row r="1009" spans="11:35" ht="14.4">
      <c r="K1009" s="102">
        <v>45679</v>
      </c>
      <c r="L1009" s="103">
        <v>21396.55</v>
      </c>
      <c r="M1009" s="100">
        <f t="shared" si="86"/>
        <v>-1.7099639811134493E-3</v>
      </c>
      <c r="O1009" s="103">
        <v>2094.571555</v>
      </c>
      <c r="P1009" s="44">
        <f t="shared" si="81"/>
        <v>-1.8468374703092927E-2</v>
      </c>
      <c r="Q1009" s="42"/>
      <c r="R1009" s="42"/>
      <c r="S1009" s="103">
        <v>5762.3909320000002</v>
      </c>
      <c r="T1009" s="44">
        <f t="shared" si="82"/>
        <v>-1.0998642104902423E-3</v>
      </c>
      <c r="U1009" s="42"/>
      <c r="V1009" s="42"/>
      <c r="W1009" s="103">
        <v>569.03515884000001</v>
      </c>
      <c r="X1009" s="44">
        <f t="shared" si="83"/>
        <v>-1.0487086159254977E-2</v>
      </c>
      <c r="Y1009" s="42"/>
      <c r="Z1009" s="42"/>
      <c r="AA1009" s="103">
        <v>440.0741946</v>
      </c>
      <c r="AB1009" s="44">
        <f t="shared" si="84"/>
        <v>-4.5626964354392618E-2</v>
      </c>
      <c r="AC1009" s="42"/>
      <c r="AD1009" s="42"/>
      <c r="AE1009" s="42"/>
      <c r="AF1009" s="42"/>
      <c r="AG1009" s="42"/>
      <c r="AH1009" s="42"/>
      <c r="AI1009" s="42"/>
    </row>
    <row r="1010" spans="11:35" ht="14.4">
      <c r="K1010" s="102">
        <v>45680</v>
      </c>
      <c r="L1010" s="103">
        <v>21538.05</v>
      </c>
      <c r="M1010" s="100">
        <f t="shared" si="86"/>
        <v>6.6132156819673771E-3</v>
      </c>
      <c r="O1010" s="103">
        <v>2098.7694889999998</v>
      </c>
      <c r="P1010" s="44">
        <f t="shared" si="81"/>
        <v>2.0041969871971155E-3</v>
      </c>
      <c r="Q1010" s="42"/>
      <c r="R1010" s="42"/>
      <c r="S1010" s="103">
        <v>5800.5094570000001</v>
      </c>
      <c r="T1010" s="44">
        <f t="shared" si="82"/>
        <v>6.61505362094017E-3</v>
      </c>
      <c r="U1010" s="42"/>
      <c r="V1010" s="42"/>
      <c r="W1010" s="103">
        <v>583.28969641000003</v>
      </c>
      <c r="X1010" s="44">
        <f t="shared" si="83"/>
        <v>2.5050363494337313E-2</v>
      </c>
      <c r="Y1010" s="42"/>
      <c r="Z1010" s="42"/>
      <c r="AA1010" s="103">
        <v>431.67850249000003</v>
      </c>
      <c r="AB1010" s="44">
        <f t="shared" si="84"/>
        <v>-1.9077901438031675E-2</v>
      </c>
      <c r="AC1010" s="42"/>
      <c r="AD1010" s="42"/>
      <c r="AE1010" s="42"/>
      <c r="AF1010" s="42"/>
      <c r="AG1010" s="42"/>
      <c r="AH1010" s="42"/>
      <c r="AI1010" s="42"/>
    </row>
    <row r="1011" spans="11:35" ht="14.4">
      <c r="K1011" s="102">
        <v>45681</v>
      </c>
      <c r="L1011" s="103">
        <v>21318.9</v>
      </c>
      <c r="M1011" s="100">
        <f t="shared" si="86"/>
        <v>-1.0175015844052671E-2</v>
      </c>
      <c r="O1011" s="103">
        <v>2070.8655749999998</v>
      </c>
      <c r="P1011" s="44">
        <f t="shared" si="81"/>
        <v>-1.3295368617777692E-2</v>
      </c>
      <c r="Q1011" s="42"/>
      <c r="R1011" s="42"/>
      <c r="S1011" s="103">
        <v>5712.9211150000001</v>
      </c>
      <c r="T1011" s="44">
        <f t="shared" si="82"/>
        <v>-1.5100111921082959E-2</v>
      </c>
      <c r="U1011" s="42"/>
      <c r="V1011" s="42"/>
      <c r="W1011" s="103">
        <v>600.73406057</v>
      </c>
      <c r="X1011" s="44">
        <f t="shared" si="83"/>
        <v>2.9906861491580505E-2</v>
      </c>
      <c r="Y1011" s="42"/>
      <c r="Z1011" s="42"/>
      <c r="AA1011" s="103">
        <v>425.53165648999999</v>
      </c>
      <c r="AB1011" s="44">
        <f t="shared" si="84"/>
        <v>-1.4239407254574732E-2</v>
      </c>
      <c r="AC1011" s="42"/>
      <c r="AD1011" s="42"/>
      <c r="AE1011" s="42"/>
      <c r="AF1011" s="42"/>
      <c r="AG1011" s="42"/>
      <c r="AH1011" s="42"/>
      <c r="AI1011" s="42"/>
    </row>
    <row r="1012" spans="11:35" ht="14.4">
      <c r="K1012" s="102">
        <v>45684</v>
      </c>
      <c r="L1012" s="103">
        <v>20910.95</v>
      </c>
      <c r="M1012" s="100">
        <f t="shared" si="86"/>
        <v>-1.9135602681189079E-2</v>
      </c>
      <c r="O1012" s="103">
        <v>1956.4842180000001</v>
      </c>
      <c r="P1012" s="44">
        <f t="shared" si="81"/>
        <v>-5.5233598153757391E-2</v>
      </c>
      <c r="Q1012" s="42"/>
      <c r="R1012" s="42"/>
      <c r="S1012" s="103">
        <v>5528.6733119999999</v>
      </c>
      <c r="T1012" s="44">
        <f t="shared" si="82"/>
        <v>-3.2251067237080155E-2</v>
      </c>
      <c r="U1012" s="42"/>
      <c r="V1012" s="42"/>
      <c r="W1012" s="103">
        <v>532.95024555999998</v>
      </c>
      <c r="X1012" s="44">
        <f t="shared" si="83"/>
        <v>-0.11283497883520055</v>
      </c>
      <c r="Y1012" s="42"/>
      <c r="Z1012" s="42"/>
      <c r="AA1012" s="103">
        <v>417.93555409999999</v>
      </c>
      <c r="AB1012" s="44">
        <f t="shared" si="84"/>
        <v>-1.785085145640275E-2</v>
      </c>
      <c r="AC1012" s="42"/>
      <c r="AD1012" s="42"/>
      <c r="AE1012" s="42"/>
      <c r="AF1012" s="42"/>
      <c r="AG1012" s="42"/>
      <c r="AH1012" s="42"/>
      <c r="AI1012" s="42"/>
    </row>
    <row r="1013" spans="11:35" ht="14.4">
      <c r="K1013" s="102">
        <v>45685</v>
      </c>
      <c r="L1013" s="103">
        <v>20924.75</v>
      </c>
      <c r="M1013" s="100">
        <f t="shared" ref="M1013:M1028" si="87">L1013/L1012-1</f>
        <v>6.599413226084927E-4</v>
      </c>
      <c r="O1013" s="103">
        <v>2018.169155</v>
      </c>
      <c r="P1013" s="44">
        <f t="shared" si="81"/>
        <v>3.1528461324904944E-2</v>
      </c>
      <c r="Q1013" s="42"/>
      <c r="R1013" s="42"/>
      <c r="S1013" s="103">
        <v>5363.5591260000001</v>
      </c>
      <c r="T1013" s="44">
        <f t="shared" si="82"/>
        <v>-2.9865064669605146E-2</v>
      </c>
      <c r="U1013" s="42"/>
      <c r="V1013" s="42"/>
      <c r="W1013" s="103">
        <v>509.12622821999997</v>
      </c>
      <c r="X1013" s="44">
        <f t="shared" si="83"/>
        <v>-4.4702141594787692E-2</v>
      </c>
      <c r="Y1013" s="42"/>
      <c r="Z1013" s="42"/>
      <c r="AA1013" s="103">
        <v>410.63929787000001</v>
      </c>
      <c r="AB1013" s="44">
        <f t="shared" si="84"/>
        <v>-1.7457850040329848E-2</v>
      </c>
      <c r="AC1013" s="42"/>
      <c r="AD1013" s="42"/>
      <c r="AE1013" s="42"/>
      <c r="AF1013" s="42"/>
      <c r="AG1013" s="42"/>
      <c r="AH1013" s="42"/>
      <c r="AI1013" s="42"/>
    </row>
    <row r="1014" spans="11:35" ht="14.4">
      <c r="K1014" s="102">
        <v>45686</v>
      </c>
      <c r="L1014" s="103">
        <v>21245.5</v>
      </c>
      <c r="M1014" s="100">
        <f t="shared" si="87"/>
        <v>1.5328737499850753E-2</v>
      </c>
      <c r="O1014" s="103">
        <v>2026.4168609999999</v>
      </c>
      <c r="P1014" s="44">
        <f t="shared" si="81"/>
        <v>4.0867268135409418E-3</v>
      </c>
      <c r="Q1014" s="42"/>
      <c r="R1014" s="42"/>
      <c r="S1014" s="103">
        <v>5571.699165</v>
      </c>
      <c r="T1014" s="44">
        <f t="shared" si="82"/>
        <v>3.8806328803393964E-2</v>
      </c>
      <c r="U1014" s="42"/>
      <c r="V1014" s="42"/>
      <c r="W1014" s="103">
        <v>542.07115596000006</v>
      </c>
      <c r="X1014" s="44">
        <f t="shared" si="83"/>
        <v>6.4708761627114919E-2</v>
      </c>
      <c r="Y1014" s="42"/>
      <c r="Z1014" s="42"/>
      <c r="AA1014" s="103">
        <v>421.63365657999998</v>
      </c>
      <c r="AB1014" s="44">
        <f t="shared" si="84"/>
        <v>2.677376171016288E-2</v>
      </c>
      <c r="AC1014" s="42"/>
      <c r="AD1014" s="42"/>
      <c r="AE1014" s="42"/>
      <c r="AF1014" s="42"/>
      <c r="AG1014" s="42"/>
      <c r="AH1014" s="42"/>
      <c r="AI1014" s="42"/>
    </row>
    <row r="1015" spans="11:35" ht="14.4">
      <c r="K1015" s="102">
        <v>45687</v>
      </c>
      <c r="L1015" s="103">
        <v>21297.5</v>
      </c>
      <c r="M1015" s="100">
        <f t="shared" si="87"/>
        <v>2.4475771339813601E-3</v>
      </c>
      <c r="O1015" s="103">
        <v>2041.233099</v>
      </c>
      <c r="P1015" s="44">
        <f t="shared" si="81"/>
        <v>7.3115449664629129E-3</v>
      </c>
      <c r="Q1015" s="42"/>
      <c r="R1015" s="42"/>
      <c r="S1015" s="103">
        <v>5686.4512940000004</v>
      </c>
      <c r="T1015" s="44">
        <f t="shared" si="82"/>
        <v>2.0595535688797462E-2</v>
      </c>
      <c r="U1015" s="42"/>
      <c r="V1015" s="42"/>
      <c r="W1015" s="103">
        <v>586.57920507999995</v>
      </c>
      <c r="X1015" s="44">
        <f t="shared" si="83"/>
        <v>8.2107392416364222E-2</v>
      </c>
      <c r="Y1015" s="42"/>
      <c r="Z1015" s="42"/>
      <c r="AA1015" s="103">
        <v>421.23386171999999</v>
      </c>
      <c r="AB1015" s="44">
        <f t="shared" si="84"/>
        <v>-9.4820433274434013E-4</v>
      </c>
      <c r="AC1015" s="42"/>
      <c r="AD1015" s="42"/>
      <c r="AE1015" s="42"/>
      <c r="AF1015" s="42"/>
      <c r="AG1015" s="42"/>
      <c r="AH1015" s="42"/>
      <c r="AI1015" s="42"/>
    </row>
    <row r="1016" spans="11:35" ht="14.4">
      <c r="K1016" s="102">
        <v>45688</v>
      </c>
      <c r="L1016" s="103">
        <v>21580.9</v>
      </c>
      <c r="M1016" s="100">
        <f t="shared" si="87"/>
        <v>1.3306726141566028E-2</v>
      </c>
      <c r="O1016" s="103">
        <v>2128.2538030000001</v>
      </c>
      <c r="P1016" s="44">
        <f t="shared" si="81"/>
        <v>4.2631438831082669E-2</v>
      </c>
      <c r="Q1016" s="42"/>
      <c r="R1016" s="42"/>
      <c r="S1016" s="103">
        <v>5529.6151220000002</v>
      </c>
      <c r="T1016" s="44">
        <f t="shared" si="82"/>
        <v>-2.7580676223409206E-2</v>
      </c>
      <c r="U1016" s="42"/>
      <c r="V1016" s="42"/>
      <c r="W1016" s="103">
        <v>582.19319352000002</v>
      </c>
      <c r="X1016" s="44">
        <f t="shared" si="83"/>
        <v>-7.4772707965359286E-3</v>
      </c>
      <c r="Y1016" s="42"/>
      <c r="Z1016" s="42"/>
      <c r="AA1016" s="103">
        <v>449.81919436999999</v>
      </c>
      <c r="AB1016" s="44">
        <f t="shared" si="84"/>
        <v>6.7860956223412705E-2</v>
      </c>
      <c r="AC1016" s="42"/>
      <c r="AD1016" s="42"/>
      <c r="AE1016" s="42"/>
      <c r="AF1016" s="42"/>
      <c r="AG1016" s="42"/>
      <c r="AH1016" s="42"/>
      <c r="AI1016" s="42"/>
    </row>
    <row r="1017" spans="11:35" ht="14.4">
      <c r="K1017" s="102">
        <v>45689</v>
      </c>
      <c r="L1017" s="103">
        <v>21581.75</v>
      </c>
      <c r="M1017" s="100">
        <f t="shared" si="87"/>
        <v>3.9386679888231413E-5</v>
      </c>
      <c r="O1017" s="103">
        <v>2074.1251470000002</v>
      </c>
      <c r="P1017" s="44">
        <f t="shared" si="81"/>
        <v>-2.5433365101333205E-2</v>
      </c>
      <c r="Q1017" s="42"/>
      <c r="R1017" s="42"/>
      <c r="S1017" s="103">
        <v>5570.1129579999997</v>
      </c>
      <c r="T1017" s="44">
        <f t="shared" si="82"/>
        <v>7.3238073729355868E-3</v>
      </c>
      <c r="U1017" s="42"/>
      <c r="V1017" s="42"/>
      <c r="W1017" s="103">
        <v>593.70647386999997</v>
      </c>
      <c r="X1017" s="44">
        <f t="shared" si="83"/>
        <v>1.9775704144511685E-2</v>
      </c>
      <c r="Y1017" s="42"/>
      <c r="Z1017" s="42"/>
      <c r="AA1017" s="103">
        <v>449.01960464000001</v>
      </c>
      <c r="AB1017" s="44">
        <f t="shared" si="84"/>
        <v>-1.7775802811612618E-3</v>
      </c>
      <c r="AC1017" s="42"/>
      <c r="AD1017" s="42"/>
      <c r="AE1017" s="42"/>
      <c r="AF1017" s="42"/>
      <c r="AG1017" s="42"/>
      <c r="AH1017" s="42"/>
      <c r="AI1017" s="42"/>
    </row>
    <row r="1018" spans="11:35" ht="14.4">
      <c r="K1018" s="102">
        <v>45691</v>
      </c>
      <c r="L1018" s="103">
        <v>21402.55</v>
      </c>
      <c r="M1018" s="100">
        <f t="shared" si="87"/>
        <v>-8.3033118259641103E-3</v>
      </c>
      <c r="O1018" s="103">
        <v>2113.6845020000001</v>
      </c>
      <c r="P1018" s="44">
        <f t="shared" si="81"/>
        <v>1.9072790789513405E-2</v>
      </c>
      <c r="Q1018" s="42"/>
      <c r="R1018" s="42"/>
      <c r="S1018" s="103">
        <v>5833.3736740000004</v>
      </c>
      <c r="T1018" s="44">
        <f t="shared" si="82"/>
        <v>4.7263083888073654E-2</v>
      </c>
      <c r="U1018" s="42"/>
      <c r="V1018" s="42"/>
      <c r="W1018" s="103">
        <v>584.48588138000002</v>
      </c>
      <c r="X1018" s="44">
        <f t="shared" si="83"/>
        <v>-1.5530557431682857E-2</v>
      </c>
      <c r="Y1018" s="42"/>
      <c r="Z1018" s="42"/>
      <c r="AA1018" s="103">
        <v>431.87839991999999</v>
      </c>
      <c r="AB1018" s="44">
        <f t="shared" si="84"/>
        <v>-3.8174735674944338E-2</v>
      </c>
      <c r="AC1018" s="42"/>
      <c r="AD1018" s="42"/>
      <c r="AE1018" s="42"/>
      <c r="AF1018" s="42"/>
      <c r="AG1018" s="42"/>
      <c r="AH1018" s="42"/>
      <c r="AI1018" s="42"/>
    </row>
    <row r="1019" spans="11:35" ht="14.4">
      <c r="K1019" s="102">
        <v>45692</v>
      </c>
      <c r="L1019" s="103">
        <v>21727.45</v>
      </c>
      <c r="M1019" s="100">
        <f t="shared" si="87"/>
        <v>1.5180434107150864E-2</v>
      </c>
      <c r="O1019" s="103">
        <v>2209.8418860000002</v>
      </c>
      <c r="P1019" s="44">
        <f t="shared" si="81"/>
        <v>4.5492779981598286E-2</v>
      </c>
      <c r="Q1019" s="42"/>
      <c r="R1019" s="42"/>
      <c r="S1019" s="103">
        <v>6043.6947469999996</v>
      </c>
      <c r="T1019" s="44">
        <f t="shared" si="82"/>
        <v>3.6054791747256676E-2</v>
      </c>
      <c r="U1019" s="42"/>
      <c r="V1019" s="42"/>
      <c r="W1019" s="103">
        <v>610.00449408999998</v>
      </c>
      <c r="X1019" s="44">
        <f t="shared" si="83"/>
        <v>4.3659930073501885E-2</v>
      </c>
      <c r="Y1019" s="42"/>
      <c r="Z1019" s="42"/>
      <c r="AA1019" s="103">
        <v>425.38173340999998</v>
      </c>
      <c r="AB1019" s="44">
        <f t="shared" si="84"/>
        <v>-1.5042814160660556E-2</v>
      </c>
      <c r="AC1019" s="42"/>
      <c r="AD1019" s="42"/>
      <c r="AE1019" s="42"/>
      <c r="AF1019" s="42"/>
      <c r="AG1019" s="42"/>
      <c r="AH1019" s="42"/>
      <c r="AI1019" s="42"/>
    </row>
    <row r="1020" spans="11:35" ht="14.4">
      <c r="K1020" s="102">
        <v>45693</v>
      </c>
      <c r="L1020" s="103">
        <v>21784.25</v>
      </c>
      <c r="M1020" s="100">
        <f t="shared" si="87"/>
        <v>2.6142046121380158E-3</v>
      </c>
      <c r="O1020" s="103">
        <v>2244.9563699999999</v>
      </c>
      <c r="P1020" s="44">
        <f t="shared" si="81"/>
        <v>1.5890043637266649E-2</v>
      </c>
      <c r="Q1020" s="42"/>
      <c r="R1020" s="42"/>
      <c r="S1020" s="103">
        <v>6070.7098269999997</v>
      </c>
      <c r="T1020" s="44">
        <f t="shared" si="82"/>
        <v>4.4699610306113691E-3</v>
      </c>
      <c r="U1020" s="42"/>
      <c r="V1020" s="42"/>
      <c r="W1020" s="103">
        <v>629.09361259000002</v>
      </c>
      <c r="X1020" s="44">
        <f t="shared" si="83"/>
        <v>3.1293406335435314E-2</v>
      </c>
      <c r="Y1020" s="42"/>
      <c r="Z1020" s="42"/>
      <c r="AA1020" s="103">
        <v>428.58009231</v>
      </c>
      <c r="AB1020" s="44">
        <f t="shared" si="84"/>
        <v>7.5187969976071578E-3</v>
      </c>
      <c r="AC1020" s="42"/>
      <c r="AD1020" s="42"/>
      <c r="AE1020" s="42"/>
      <c r="AF1020" s="42"/>
      <c r="AG1020" s="42"/>
      <c r="AH1020" s="42"/>
      <c r="AI1020" s="42"/>
    </row>
    <row r="1021" spans="11:35" ht="14.4">
      <c r="K1021" s="102">
        <v>45694</v>
      </c>
      <c r="L1021" s="103">
        <v>21672.45</v>
      </c>
      <c r="M1021" s="100">
        <f t="shared" si="87"/>
        <v>-5.1321482263562146E-3</v>
      </c>
      <c r="O1021" s="103">
        <v>2313.5061639999999</v>
      </c>
      <c r="P1021" s="44">
        <f t="shared" si="81"/>
        <v>3.0535022825410207E-2</v>
      </c>
      <c r="Q1021" s="42"/>
      <c r="R1021" s="42"/>
      <c r="S1021" s="103">
        <v>6066.9425869999995</v>
      </c>
      <c r="T1021" s="44">
        <f t="shared" si="82"/>
        <v>-6.2056005102484324E-4</v>
      </c>
      <c r="U1021" s="42"/>
      <c r="V1021" s="42"/>
      <c r="W1021" s="103">
        <v>634.77549120000003</v>
      </c>
      <c r="X1021" s="44">
        <f t="shared" si="83"/>
        <v>9.0318491497751729E-3</v>
      </c>
      <c r="Y1021" s="42"/>
      <c r="Z1021" s="42"/>
      <c r="AA1021" s="103">
        <v>424.98193855</v>
      </c>
      <c r="AB1021" s="44">
        <f t="shared" si="84"/>
        <v>-8.395522387907306E-3</v>
      </c>
      <c r="AC1021" s="42"/>
      <c r="AD1021" s="42"/>
      <c r="AE1021" s="42"/>
      <c r="AF1021" s="42"/>
      <c r="AG1021" s="42"/>
      <c r="AH1021" s="42"/>
      <c r="AI1021" s="42"/>
    </row>
    <row r="1022" spans="11:35" ht="14.4">
      <c r="K1022" s="102">
        <v>45695</v>
      </c>
      <c r="L1022" s="103">
        <v>21646.15</v>
      </c>
      <c r="M1022" s="100">
        <f t="shared" si="87"/>
        <v>-1.2135222367567478E-3</v>
      </c>
      <c r="O1022" s="103">
        <v>2316.8645120000001</v>
      </c>
      <c r="P1022" s="44">
        <f t="shared" si="81"/>
        <v>1.4516269946709404E-3</v>
      </c>
      <c r="Q1022" s="42"/>
      <c r="R1022" s="42"/>
      <c r="S1022" s="103">
        <v>6087.6128399999998</v>
      </c>
      <c r="T1022" s="44">
        <f t="shared" si="82"/>
        <v>3.4070296040531467E-3</v>
      </c>
      <c r="U1022" s="42"/>
      <c r="V1022" s="42"/>
      <c r="W1022" s="103">
        <v>639.31102587999999</v>
      </c>
      <c r="X1022" s="44">
        <f t="shared" si="83"/>
        <v>7.1451005006917256E-3</v>
      </c>
      <c r="Y1022" s="42"/>
      <c r="Z1022" s="42"/>
      <c r="AA1022" s="103">
        <v>418.88506690000003</v>
      </c>
      <c r="AB1022" s="44">
        <f t="shared" si="84"/>
        <v>-1.4346190030573913E-2</v>
      </c>
      <c r="AC1022" s="42"/>
      <c r="AD1022" s="42"/>
      <c r="AE1022" s="42"/>
      <c r="AF1022" s="42"/>
      <c r="AG1022" s="42"/>
      <c r="AH1022" s="42"/>
      <c r="AI1022" s="42"/>
    </row>
    <row r="1023" spans="11:35" ht="14.4">
      <c r="K1023" s="102">
        <v>45698</v>
      </c>
      <c r="L1023" s="103">
        <v>21371.3</v>
      </c>
      <c r="M1023" s="100">
        <f t="shared" si="87"/>
        <v>-1.2697408084116679E-2</v>
      </c>
      <c r="O1023" s="103">
        <v>2207.8170009999999</v>
      </c>
      <c r="P1023" s="44">
        <f t="shared" si="81"/>
        <v>-4.7066848508058201E-2</v>
      </c>
      <c r="Q1023" s="42"/>
      <c r="R1023" s="42"/>
      <c r="S1023" s="103">
        <v>5887.6021099999998</v>
      </c>
      <c r="T1023" s="44">
        <f t="shared" si="82"/>
        <v>-3.2855363055578235E-2</v>
      </c>
      <c r="U1023" s="42"/>
      <c r="V1023" s="42"/>
      <c r="W1023" s="103">
        <v>624.35871373999998</v>
      </c>
      <c r="X1023" s="44">
        <f t="shared" si="83"/>
        <v>-2.3388165595014443E-2</v>
      </c>
      <c r="Y1023" s="42"/>
      <c r="Z1023" s="42"/>
      <c r="AA1023" s="103">
        <v>413.03806703999999</v>
      </c>
      <c r="AB1023" s="44">
        <f t="shared" si="84"/>
        <v>-1.3958482462197441E-2</v>
      </c>
      <c r="AC1023" s="42"/>
      <c r="AD1023" s="42"/>
      <c r="AE1023" s="42"/>
      <c r="AF1023" s="42"/>
      <c r="AG1023" s="42"/>
      <c r="AH1023" s="42"/>
      <c r="AI1023" s="42"/>
    </row>
    <row r="1024" spans="11:35" ht="14.4">
      <c r="K1024" s="102">
        <v>45699</v>
      </c>
      <c r="L1024" s="103">
        <v>20950.45</v>
      </c>
      <c r="M1024" s="100">
        <f t="shared" si="87"/>
        <v>-1.969229761408986E-2</v>
      </c>
      <c r="O1024" s="103">
        <v>2105.0910840000001</v>
      </c>
      <c r="P1024" s="44">
        <f t="shared" si="81"/>
        <v>-4.6528275193764457E-2</v>
      </c>
      <c r="Q1024" s="42"/>
      <c r="R1024" s="42"/>
      <c r="S1024" s="103">
        <v>5895.4835739999999</v>
      </c>
      <c r="T1024" s="44">
        <f t="shared" si="82"/>
        <v>1.3386543201712175E-3</v>
      </c>
      <c r="U1024" s="42"/>
      <c r="V1024" s="42"/>
      <c r="W1024" s="103">
        <v>606.26641605999998</v>
      </c>
      <c r="X1024" s="44">
        <f t="shared" si="83"/>
        <v>-2.8977408790572534E-2</v>
      </c>
      <c r="Y1024" s="42"/>
      <c r="Z1024" s="42"/>
      <c r="AA1024" s="103">
        <v>393.54806751000001</v>
      </c>
      <c r="AB1024" s="44">
        <f t="shared" si="84"/>
        <v>-4.718693284053288E-2</v>
      </c>
      <c r="AC1024" s="42"/>
      <c r="AD1024" s="42"/>
      <c r="AE1024" s="42"/>
      <c r="AF1024" s="42"/>
      <c r="AG1024" s="42"/>
      <c r="AH1024" s="42"/>
      <c r="AI1024" s="42"/>
    </row>
    <row r="1025" spans="11:35" ht="14.4">
      <c r="K1025" s="102">
        <v>45700</v>
      </c>
      <c r="L1025" s="103">
        <v>20907.849999999999</v>
      </c>
      <c r="M1025" s="100">
        <f t="shared" si="87"/>
        <v>-2.0333692116399904E-3</v>
      </c>
      <c r="O1025" s="103">
        <v>2093.040544</v>
      </c>
      <c r="P1025" s="44">
        <f t="shared" si="81"/>
        <v>-5.7244743904868445E-3</v>
      </c>
      <c r="Q1025" s="42"/>
      <c r="R1025" s="42"/>
      <c r="S1025" s="103">
        <v>5918.3844310000004</v>
      </c>
      <c r="T1025" s="44">
        <f t="shared" si="82"/>
        <v>3.8844747360500254E-3</v>
      </c>
      <c r="U1025" s="42"/>
      <c r="V1025" s="42"/>
      <c r="W1025" s="103">
        <v>599.13914727999997</v>
      </c>
      <c r="X1025" s="44">
        <f t="shared" si="83"/>
        <v>-1.1756001307673736E-2</v>
      </c>
      <c r="Y1025" s="42"/>
      <c r="Z1025" s="42"/>
      <c r="AA1025" s="103">
        <v>395.59701618000003</v>
      </c>
      <c r="AB1025" s="44">
        <f t="shared" si="84"/>
        <v>5.2063492090401731E-3</v>
      </c>
      <c r="AC1025" s="42"/>
      <c r="AD1025" s="42"/>
      <c r="AE1025" s="42"/>
      <c r="AF1025" s="42"/>
      <c r="AG1025" s="42"/>
      <c r="AH1025" s="42"/>
      <c r="AI1025" s="42"/>
    </row>
    <row r="1026" spans="11:35" ht="14.4">
      <c r="K1026" s="102">
        <v>45701</v>
      </c>
      <c r="L1026" s="103">
        <v>20904.349999999999</v>
      </c>
      <c r="M1026" s="100">
        <f t="shared" si="87"/>
        <v>-1.6740123924741113E-4</v>
      </c>
      <c r="O1026" s="103">
        <v>2085.8299750000001</v>
      </c>
      <c r="P1026" s="44">
        <f t="shared" si="81"/>
        <v>-3.4450211777645734E-3</v>
      </c>
      <c r="Q1026" s="42"/>
      <c r="R1026" s="42"/>
      <c r="S1026" s="103">
        <v>5958.6839900000004</v>
      </c>
      <c r="T1026" s="44">
        <f t="shared" si="82"/>
        <v>6.8092161754336189E-3</v>
      </c>
      <c r="U1026" s="42"/>
      <c r="V1026" s="42"/>
      <c r="W1026" s="103">
        <v>599.08930624000004</v>
      </c>
      <c r="X1026" s="44">
        <f t="shared" si="83"/>
        <v>-8.3187754007063575E-5</v>
      </c>
      <c r="Y1026" s="42"/>
      <c r="Z1026" s="42"/>
      <c r="AA1026" s="103">
        <v>405.79178516000002</v>
      </c>
      <c r="AB1026" s="44">
        <f t="shared" si="84"/>
        <v>2.5770591190104719E-2</v>
      </c>
      <c r="AC1026" s="42"/>
      <c r="AD1026" s="42"/>
      <c r="AE1026" s="42"/>
      <c r="AF1026" s="42"/>
      <c r="AG1026" s="42"/>
      <c r="AH1026" s="42"/>
      <c r="AI1026" s="42"/>
    </row>
    <row r="1027" spans="11:35" ht="14.4">
      <c r="K1027" s="102">
        <v>45702</v>
      </c>
      <c r="L1027" s="103">
        <v>20633.099999999999</v>
      </c>
      <c r="M1027" s="100">
        <f t="shared" si="87"/>
        <v>-1.2975768201355264E-2</v>
      </c>
      <c r="O1027" s="103">
        <v>1671.567963</v>
      </c>
      <c r="P1027" s="44">
        <f t="shared" si="81"/>
        <v>-0.19860775660777441</v>
      </c>
      <c r="Q1027" s="42"/>
      <c r="R1027" s="42"/>
      <c r="S1027" s="103">
        <v>5793.3715279999997</v>
      </c>
      <c r="T1027" s="44">
        <f t="shared" si="82"/>
        <v>-2.7743116144006263E-2</v>
      </c>
      <c r="U1027" s="42"/>
      <c r="V1027" s="42"/>
      <c r="W1027" s="103">
        <v>544.46352590000004</v>
      </c>
      <c r="X1027" s="44">
        <f t="shared" si="83"/>
        <v>-9.1181364399311238E-2</v>
      </c>
      <c r="Y1027" s="42"/>
      <c r="Z1027" s="42"/>
      <c r="AA1027" s="103">
        <v>401.49399039999997</v>
      </c>
      <c r="AB1027" s="44">
        <f t="shared" si="84"/>
        <v>-1.0591132982905149E-2</v>
      </c>
      <c r="AC1027" s="42"/>
      <c r="AD1027" s="42"/>
      <c r="AE1027" s="42"/>
      <c r="AF1027" s="42"/>
      <c r="AG1027" s="42"/>
      <c r="AH1027" s="42"/>
      <c r="AI1027" s="42"/>
    </row>
    <row r="1028" spans="11:35" ht="14.4">
      <c r="K1028" s="102">
        <v>45705</v>
      </c>
      <c r="L1028" s="103">
        <v>20652.349999999999</v>
      </c>
      <c r="M1028" s="100">
        <f t="shared" si="87"/>
        <v>9.3296693177458145E-4</v>
      </c>
      <c r="O1028" s="103">
        <v>1661.789246</v>
      </c>
      <c r="P1028" s="44">
        <f t="shared" si="81"/>
        <v>-5.850026571728395E-3</v>
      </c>
      <c r="Q1028" s="42"/>
      <c r="R1028" s="42"/>
      <c r="S1028" s="103">
        <v>5872.6818549999998</v>
      </c>
      <c r="T1028" s="44">
        <f t="shared" si="82"/>
        <v>1.3689839606640941E-2</v>
      </c>
      <c r="U1028" s="42"/>
      <c r="V1028" s="42"/>
      <c r="W1028" s="103">
        <v>553.73395942000002</v>
      </c>
      <c r="X1028" s="44">
        <f t="shared" si="83"/>
        <v>1.7026730127928991E-2</v>
      </c>
      <c r="Y1028" s="42"/>
      <c r="Z1028" s="42"/>
      <c r="AA1028" s="103">
        <v>403.14314419999999</v>
      </c>
      <c r="AB1028" s="44">
        <f t="shared" si="84"/>
        <v>4.1075429257533269E-3</v>
      </c>
      <c r="AC1028" s="42"/>
      <c r="AD1028" s="42"/>
      <c r="AE1028" s="42"/>
      <c r="AF1028" s="42"/>
      <c r="AG1028" s="42"/>
      <c r="AH1028" s="42"/>
      <c r="AI1028" s="42"/>
    </row>
    <row r="1029" spans="11:35" ht="14.4">
      <c r="K1029" s="102">
        <v>45706</v>
      </c>
      <c r="L1029" s="103">
        <v>20611.400000000001</v>
      </c>
      <c r="M1029" s="100">
        <f t="shared" ref="M1029:M1044" si="88">L1029/L1028-1</f>
        <v>-1.9828251990692269E-3</v>
      </c>
      <c r="O1029" s="103">
        <v>1736.8581839999999</v>
      </c>
      <c r="P1029" s="44">
        <f t="shared" si="81"/>
        <v>4.5173561076228053E-2</v>
      </c>
      <c r="Q1029" s="42"/>
      <c r="R1029" s="42"/>
      <c r="S1029" s="103">
        <v>5789.3564429999997</v>
      </c>
      <c r="T1029" s="44">
        <f t="shared" si="82"/>
        <v>-1.4188647377357366E-2</v>
      </c>
      <c r="U1029" s="42"/>
      <c r="V1029" s="42"/>
      <c r="W1029" s="103">
        <v>544.26416173999996</v>
      </c>
      <c r="X1029" s="44">
        <f t="shared" si="83"/>
        <v>-1.7101710160451478E-2</v>
      </c>
      <c r="Y1029" s="42"/>
      <c r="Z1029" s="42"/>
      <c r="AA1029" s="103">
        <v>402.54345190999999</v>
      </c>
      <c r="AB1029" s="44">
        <f t="shared" si="84"/>
        <v>-1.4875418288212705E-3</v>
      </c>
      <c r="AC1029" s="42"/>
      <c r="AD1029" s="42"/>
      <c r="AE1029" s="42"/>
      <c r="AF1029" s="42"/>
      <c r="AG1029" s="42"/>
      <c r="AH1029" s="42"/>
      <c r="AI1029" s="42"/>
    </row>
    <row r="1030" spans="11:35" ht="14.4">
      <c r="K1030" s="102">
        <v>45707</v>
      </c>
      <c r="L1030" s="103">
        <v>20731.45</v>
      </c>
      <c r="M1030" s="100">
        <f t="shared" si="88"/>
        <v>5.8244466654375771E-3</v>
      </c>
      <c r="O1030" s="103">
        <v>1658.2827360000001</v>
      </c>
      <c r="P1030" s="44">
        <f t="shared" si="81"/>
        <v>-4.5239990647388262E-2</v>
      </c>
      <c r="Q1030" s="42"/>
      <c r="R1030" s="42"/>
      <c r="S1030" s="103">
        <v>5883.7357320000001</v>
      </c>
      <c r="T1030" s="44">
        <f t="shared" si="82"/>
        <v>1.6302207322908213E-2</v>
      </c>
      <c r="U1030" s="42"/>
      <c r="V1030" s="42"/>
      <c r="W1030" s="103">
        <v>545.01177733999998</v>
      </c>
      <c r="X1030" s="44">
        <f t="shared" si="83"/>
        <v>1.3736263611587862E-3</v>
      </c>
      <c r="Y1030" s="42"/>
      <c r="Z1030" s="42"/>
      <c r="AA1030" s="103">
        <v>397.99578535000001</v>
      </c>
      <c r="AB1030" s="44">
        <f t="shared" si="84"/>
        <v>-1.1297330855643217E-2</v>
      </c>
      <c r="AC1030" s="42"/>
      <c r="AD1030" s="42"/>
      <c r="AE1030" s="42"/>
      <c r="AF1030" s="42"/>
      <c r="AG1030" s="42"/>
      <c r="AH1030" s="42"/>
      <c r="AI1030" s="42"/>
    </row>
    <row r="1031" spans="11:35" ht="14.4">
      <c r="K1031" s="102">
        <v>45708</v>
      </c>
      <c r="L1031" s="103">
        <v>20831.099999999999</v>
      </c>
      <c r="M1031" s="100">
        <f t="shared" si="88"/>
        <v>4.8067067185362244E-3</v>
      </c>
      <c r="O1031" s="103">
        <v>1657.4431489999999</v>
      </c>
      <c r="P1031" s="44">
        <f t="shared" si="81"/>
        <v>-5.0629906575849759E-4</v>
      </c>
      <c r="Q1031" s="42"/>
      <c r="R1031" s="42"/>
      <c r="S1031" s="103">
        <v>5926.7615839999999</v>
      </c>
      <c r="T1031" s="44">
        <f t="shared" si="82"/>
        <v>7.3126758168273742E-3</v>
      </c>
      <c r="U1031" s="42"/>
      <c r="V1031" s="42"/>
      <c r="W1031" s="103">
        <v>535.04356925000002</v>
      </c>
      <c r="X1031" s="44">
        <f t="shared" si="83"/>
        <v>-1.8289894832458686E-2</v>
      </c>
      <c r="Y1031" s="42"/>
      <c r="Z1031" s="42"/>
      <c r="AA1031" s="103">
        <v>383.35329852000001</v>
      </c>
      <c r="AB1031" s="44">
        <f t="shared" si="84"/>
        <v>-3.6790557510862354E-2</v>
      </c>
      <c r="AC1031" s="42"/>
      <c r="AD1031" s="42"/>
      <c r="AE1031" s="42"/>
      <c r="AF1031" s="42"/>
      <c r="AG1031" s="42"/>
      <c r="AH1031" s="42"/>
      <c r="AI1031" s="42"/>
    </row>
    <row r="1032" spans="11:35" ht="14.4">
      <c r="K1032" s="102">
        <v>45709</v>
      </c>
      <c r="L1032" s="103">
        <v>20690.25</v>
      </c>
      <c r="M1032" s="100">
        <f t="shared" si="88"/>
        <v>-6.7615248354623292E-3</v>
      </c>
      <c r="O1032" s="103">
        <v>1629.9837210000001</v>
      </c>
      <c r="P1032" s="44">
        <f t="shared" si="81"/>
        <v>-1.6567342304661947E-2</v>
      </c>
      <c r="Q1032" s="42"/>
      <c r="R1032" s="42"/>
      <c r="S1032" s="103">
        <v>5707.4189610000003</v>
      </c>
      <c r="T1032" s="44">
        <f t="shared" si="82"/>
        <v>-3.7008848743323997E-2</v>
      </c>
      <c r="U1032" s="42"/>
      <c r="V1032" s="42"/>
      <c r="W1032" s="103">
        <v>519.79221087999997</v>
      </c>
      <c r="X1032" s="44">
        <f t="shared" si="83"/>
        <v>-2.8504890529529647E-2</v>
      </c>
      <c r="Y1032" s="42"/>
      <c r="Z1032" s="42"/>
      <c r="AA1032" s="103">
        <v>384.60265747</v>
      </c>
      <c r="AB1032" s="44">
        <f t="shared" si="84"/>
        <v>3.2590275206274555E-3</v>
      </c>
      <c r="AC1032" s="42"/>
      <c r="AD1032" s="42"/>
      <c r="AE1032" s="42"/>
      <c r="AF1032" s="42"/>
      <c r="AG1032" s="42"/>
      <c r="AH1032" s="42"/>
      <c r="AI1032" s="42"/>
    </row>
    <row r="1033" spans="11:35" ht="14.4">
      <c r="K1033" s="102">
        <v>45712</v>
      </c>
      <c r="L1033" s="103">
        <v>20468.45</v>
      </c>
      <c r="M1033" s="100">
        <f t="shared" si="88"/>
        <v>-1.0720025132610722E-2</v>
      </c>
      <c r="O1033" s="103">
        <v>1667.320641</v>
      </c>
      <c r="P1033" s="44">
        <f t="shared" si="81"/>
        <v>2.2906314657605176E-2</v>
      </c>
      <c r="Q1033" s="42"/>
      <c r="R1033" s="42"/>
      <c r="S1033" s="103">
        <v>5653.3888010000001</v>
      </c>
      <c r="T1033" s="44">
        <f t="shared" si="82"/>
        <v>-9.4666539059423682E-3</v>
      </c>
      <c r="U1033" s="42"/>
      <c r="V1033" s="42"/>
      <c r="W1033" s="103">
        <v>535.04356925000002</v>
      </c>
      <c r="X1033" s="44">
        <f t="shared" si="83"/>
        <v>2.9341259931886521E-2</v>
      </c>
      <c r="Y1033" s="42"/>
      <c r="Z1033" s="42"/>
      <c r="AA1033" s="103">
        <v>377.95606787999998</v>
      </c>
      <c r="AB1033" s="44">
        <f t="shared" si="84"/>
        <v>-1.7281704795600539E-2</v>
      </c>
      <c r="AC1033" s="42"/>
      <c r="AD1033" s="42"/>
      <c r="AE1033" s="42"/>
      <c r="AF1033" s="42"/>
      <c r="AG1033" s="42"/>
      <c r="AH1033" s="42"/>
      <c r="AI1033" s="42"/>
    </row>
    <row r="1034" spans="11:35" ht="14.4">
      <c r="K1034" s="102">
        <v>45713</v>
      </c>
      <c r="L1034" s="103">
        <v>20418.75</v>
      </c>
      <c r="M1034" s="100">
        <f t="shared" si="88"/>
        <v>-2.4281271908718205E-3</v>
      </c>
      <c r="O1034" s="103">
        <v>1608.6977260000001</v>
      </c>
      <c r="P1034" s="44">
        <f t="shared" si="81"/>
        <v>-3.515995277599393E-2</v>
      </c>
      <c r="Q1034" s="42"/>
      <c r="R1034" s="42"/>
      <c r="S1034" s="103">
        <v>5677.0331919999999</v>
      </c>
      <c r="T1034" s="44">
        <f t="shared" si="82"/>
        <v>4.1823394484767906E-3</v>
      </c>
      <c r="U1034" s="42"/>
      <c r="V1034" s="42"/>
      <c r="W1034" s="103">
        <v>548.4009681</v>
      </c>
      <c r="X1034" s="44">
        <f t="shared" si="83"/>
        <v>2.4965067552767284E-2</v>
      </c>
      <c r="Y1034" s="42"/>
      <c r="Z1034" s="42"/>
      <c r="AA1034" s="103">
        <v>361.61445289</v>
      </c>
      <c r="AB1034" s="44">
        <f t="shared" si="84"/>
        <v>-4.3236810779787249E-2</v>
      </c>
      <c r="AC1034" s="42"/>
      <c r="AD1034" s="42"/>
      <c r="AE1034" s="42"/>
      <c r="AF1034" s="42"/>
      <c r="AG1034" s="42"/>
      <c r="AH1034" s="42"/>
      <c r="AI1034" s="42"/>
    </row>
    <row r="1035" spans="11:35" ht="14.4">
      <c r="K1035" s="102">
        <v>45715</v>
      </c>
      <c r="L1035" s="103">
        <v>20315.55</v>
      </c>
      <c r="M1035" s="100">
        <f t="shared" si="88"/>
        <v>-5.0541781450872403E-3</v>
      </c>
      <c r="O1035" s="103">
        <v>1569.829796</v>
      </c>
      <c r="P1035" s="44">
        <f t="shared" si="81"/>
        <v>-2.4161114528734151E-2</v>
      </c>
      <c r="Q1035" s="42"/>
      <c r="R1035" s="42"/>
      <c r="S1035" s="103">
        <v>5567.3866660000003</v>
      </c>
      <c r="T1035" s="44">
        <f t="shared" si="82"/>
        <v>-1.9314054065160624E-2</v>
      </c>
      <c r="U1035" s="42"/>
      <c r="V1035" s="42"/>
      <c r="W1035" s="103">
        <v>541.27369930999998</v>
      </c>
      <c r="X1035" s="44">
        <f t="shared" si="83"/>
        <v>-1.2996455521756767E-2</v>
      </c>
      <c r="Y1035" s="42"/>
      <c r="Z1035" s="42"/>
      <c r="AA1035" s="103">
        <v>335.27796633999998</v>
      </c>
      <c r="AB1035" s="44">
        <f t="shared" si="84"/>
        <v>-7.2830292980605393E-2</v>
      </c>
      <c r="AC1035" s="42"/>
      <c r="AD1035" s="42"/>
      <c r="AE1035" s="42"/>
      <c r="AF1035" s="42"/>
      <c r="AG1035" s="42"/>
      <c r="AH1035" s="42"/>
      <c r="AI1035" s="42"/>
    </row>
    <row r="1036" spans="11:35" ht="14.4">
      <c r="K1036" s="102">
        <v>45716</v>
      </c>
      <c r="L1036" s="103">
        <v>19880.900000000001</v>
      </c>
      <c r="M1036" s="100">
        <f t="shared" si="88"/>
        <v>-2.139494131342734E-2</v>
      </c>
      <c r="O1036" s="103">
        <v>1477.771571</v>
      </c>
      <c r="P1036" s="44">
        <f t="shared" si="81"/>
        <v>-5.8642169510712994E-2</v>
      </c>
      <c r="Q1036" s="42"/>
      <c r="R1036" s="42"/>
      <c r="S1036" s="103">
        <v>5433.0052310000001</v>
      </c>
      <c r="T1036" s="44">
        <f t="shared" si="82"/>
        <v>-2.413725560336355E-2</v>
      </c>
      <c r="U1036" s="42"/>
      <c r="V1036" s="42"/>
      <c r="W1036" s="103">
        <v>525.52393053000003</v>
      </c>
      <c r="X1036" s="44">
        <f t="shared" si="83"/>
        <v>-2.9097605887885014E-2</v>
      </c>
      <c r="Y1036" s="42"/>
      <c r="Z1036" s="42"/>
      <c r="AA1036" s="103">
        <v>330.38047927999997</v>
      </c>
      <c r="AB1036" s="44">
        <f t="shared" si="84"/>
        <v>-1.4607243993580932E-2</v>
      </c>
      <c r="AC1036" s="42"/>
      <c r="AD1036" s="42"/>
      <c r="AE1036" s="42"/>
      <c r="AF1036" s="42"/>
      <c r="AG1036" s="42"/>
      <c r="AH1036" s="42"/>
      <c r="AI1036" s="42"/>
    </row>
    <row r="1037" spans="11:35" ht="14.4">
      <c r="K1037" s="102">
        <v>45719</v>
      </c>
      <c r="L1037" s="103">
        <v>19896.95</v>
      </c>
      <c r="M1037" s="100">
        <f t="shared" si="88"/>
        <v>8.0730751625934793E-4</v>
      </c>
      <c r="O1037" s="103">
        <v>1502.7616250000001</v>
      </c>
      <c r="P1037" s="44">
        <f t="shared" si="81"/>
        <v>1.6910633883076676E-2</v>
      </c>
      <c r="Q1037" s="42"/>
      <c r="R1037" s="42"/>
      <c r="S1037" s="103">
        <v>5492.4879760000003</v>
      </c>
      <c r="T1037" s="44">
        <f t="shared" si="82"/>
        <v>1.0948405619158885E-2</v>
      </c>
      <c r="U1037" s="42"/>
      <c r="V1037" s="42"/>
      <c r="W1037" s="103">
        <v>527.11884382000005</v>
      </c>
      <c r="X1037" s="44">
        <f t="shared" si="83"/>
        <v>3.0349013571875361E-3</v>
      </c>
      <c r="Y1037" s="42"/>
      <c r="Z1037" s="42"/>
      <c r="AA1037" s="103">
        <v>326.73235116000001</v>
      </c>
      <c r="AB1037" s="44">
        <f t="shared" si="84"/>
        <v>-1.1042202396310929E-2</v>
      </c>
      <c r="AC1037" s="42"/>
      <c r="AD1037" s="42"/>
      <c r="AE1037" s="42"/>
      <c r="AF1037" s="42"/>
      <c r="AG1037" s="42"/>
      <c r="AH1037" s="42"/>
      <c r="AI1037" s="42"/>
    </row>
    <row r="1038" spans="11:35" ht="14.4">
      <c r="K1038" s="102">
        <v>45720</v>
      </c>
      <c r="L1038" s="103">
        <v>19917.849999999999</v>
      </c>
      <c r="M1038" s="100">
        <f t="shared" si="88"/>
        <v>1.0504122491135082E-3</v>
      </c>
      <c r="O1038" s="103">
        <v>1722.140721</v>
      </c>
      <c r="P1038" s="44">
        <f t="shared" si="81"/>
        <v>0.14598396202724429</v>
      </c>
      <c r="Q1038" s="42"/>
      <c r="R1038" s="42"/>
      <c r="S1038" s="103">
        <v>5470.1323769999999</v>
      </c>
      <c r="T1038" s="44">
        <f t="shared" si="82"/>
        <v>-4.0702135530720218E-3</v>
      </c>
      <c r="U1038" s="42"/>
      <c r="V1038" s="42"/>
      <c r="W1038" s="103">
        <v>543.76575132999994</v>
      </c>
      <c r="X1038" s="44">
        <f t="shared" si="83"/>
        <v>3.1580937970953071E-2</v>
      </c>
      <c r="Y1038" s="42"/>
      <c r="Z1038" s="42"/>
      <c r="AA1038" s="103">
        <v>340.97504313000002</v>
      </c>
      <c r="AB1038" s="44">
        <f t="shared" si="84"/>
        <v>4.3591312336945132E-2</v>
      </c>
      <c r="AC1038" s="42"/>
      <c r="AD1038" s="42"/>
      <c r="AE1038" s="42"/>
      <c r="AF1038" s="42"/>
      <c r="AG1038" s="42"/>
      <c r="AH1038" s="42"/>
      <c r="AI1038" s="42"/>
    </row>
    <row r="1039" spans="11:35" ht="14.4">
      <c r="K1039" s="102">
        <v>45721</v>
      </c>
      <c r="L1039" s="103">
        <v>20256.5</v>
      </c>
      <c r="M1039" s="100">
        <f t="shared" si="88"/>
        <v>1.7002337099636833E-2</v>
      </c>
      <c r="O1039" s="103">
        <v>1726.0423310000001</v>
      </c>
      <c r="P1039" s="44">
        <f t="shared" si="81"/>
        <v>2.2655581814094994E-3</v>
      </c>
      <c r="Q1039" s="42"/>
      <c r="R1039" s="42"/>
      <c r="S1039" s="103">
        <v>5468.9922909999996</v>
      </c>
      <c r="T1039" s="44">
        <f t="shared" si="82"/>
        <v>-2.0842018463651524E-4</v>
      </c>
      <c r="U1039" s="42"/>
      <c r="V1039" s="42"/>
      <c r="W1039" s="103">
        <v>564.69898832000001</v>
      </c>
      <c r="X1039" s="44">
        <f t="shared" si="83"/>
        <v>3.849679193439326E-2</v>
      </c>
      <c r="Y1039" s="42"/>
      <c r="Z1039" s="42"/>
      <c r="AA1039" s="103">
        <v>341.37483799</v>
      </c>
      <c r="AB1039" s="44">
        <f t="shared" si="84"/>
        <v>1.1725047567412439E-3</v>
      </c>
      <c r="AC1039" s="42"/>
      <c r="AD1039" s="42"/>
      <c r="AE1039" s="42"/>
      <c r="AF1039" s="42"/>
      <c r="AG1039" s="42"/>
      <c r="AH1039" s="42"/>
      <c r="AI1039" s="42"/>
    </row>
    <row r="1040" spans="11:35" ht="14.4">
      <c r="K1040" s="102">
        <v>45722</v>
      </c>
      <c r="L1040" s="103">
        <v>20447.099999999999</v>
      </c>
      <c r="M1040" s="100">
        <f t="shared" si="88"/>
        <v>9.4093254017229011E-3</v>
      </c>
      <c r="O1040" s="103">
        <v>1725.844781</v>
      </c>
      <c r="P1040" s="44">
        <f t="shared" ref="P1040:P1103" si="89">O1040/O1039-1</f>
        <v>-1.1445258117492862E-4</v>
      </c>
      <c r="Q1040" s="42"/>
      <c r="R1040" s="42"/>
      <c r="S1040" s="103">
        <v>5520.6927109999997</v>
      </c>
      <c r="T1040" s="44">
        <f t="shared" ref="T1040:T1103" si="90">S1040/S1039-1</f>
        <v>9.4533722574596801E-3</v>
      </c>
      <c r="U1040" s="42"/>
      <c r="V1040" s="42"/>
      <c r="W1040" s="103">
        <v>578.70432069000003</v>
      </c>
      <c r="X1040" s="44">
        <f t="shared" ref="X1040:X1103" si="91">W1040/W1039-1</f>
        <v>2.4801412185395222E-2</v>
      </c>
      <c r="Y1040" s="42"/>
      <c r="Z1040" s="42"/>
      <c r="AA1040" s="103">
        <v>359.36560679000002</v>
      </c>
      <c r="AB1040" s="44">
        <f t="shared" ref="AB1040:AB1103" si="92">AA1040/AA1039-1</f>
        <v>5.2700922264595995E-2</v>
      </c>
      <c r="AC1040" s="42"/>
      <c r="AD1040" s="42"/>
      <c r="AE1040" s="42"/>
      <c r="AF1040" s="42"/>
      <c r="AG1040" s="42"/>
      <c r="AH1040" s="42"/>
      <c r="AI1040" s="42"/>
    </row>
    <row r="1041" spans="11:35" ht="14.4">
      <c r="K1041" s="102">
        <v>45723</v>
      </c>
      <c r="L1041" s="103">
        <v>20443.400000000001</v>
      </c>
      <c r="M1041" s="100">
        <f t="shared" si="88"/>
        <v>-1.8095475642010417E-4</v>
      </c>
      <c r="O1041" s="103">
        <v>1704.410623</v>
      </c>
      <c r="P1041" s="44">
        <f t="shared" si="89"/>
        <v>-1.2419516654087803E-2</v>
      </c>
      <c r="Q1041" s="42"/>
      <c r="R1041" s="42"/>
      <c r="S1041" s="103">
        <v>5530.65607</v>
      </c>
      <c r="T1041" s="44">
        <f t="shared" si="90"/>
        <v>1.8047298630021746E-3</v>
      </c>
      <c r="U1041" s="42"/>
      <c r="V1041" s="42"/>
      <c r="W1041" s="103">
        <v>569.03515884000001</v>
      </c>
      <c r="X1041" s="44">
        <f t="shared" si="91"/>
        <v>-1.6708293863213819E-2</v>
      </c>
      <c r="Y1041" s="42"/>
      <c r="Z1041" s="42"/>
      <c r="AA1041" s="103">
        <v>365.16263228999998</v>
      </c>
      <c r="AB1041" s="44">
        <f t="shared" si="92"/>
        <v>1.6131275198484785E-2</v>
      </c>
      <c r="AC1041" s="42"/>
      <c r="AD1041" s="42"/>
      <c r="AE1041" s="42"/>
      <c r="AF1041" s="42"/>
      <c r="AG1041" s="42"/>
      <c r="AH1041" s="42"/>
      <c r="AI1041" s="42"/>
    </row>
    <row r="1042" spans="11:35" ht="14.4">
      <c r="K1042" s="102">
        <v>45726</v>
      </c>
      <c r="L1042" s="103">
        <v>20266.5</v>
      </c>
      <c r="M1042" s="100">
        <f t="shared" si="88"/>
        <v>-8.6531594548853175E-3</v>
      </c>
      <c r="O1042" s="103">
        <v>1656.5047870000001</v>
      </c>
      <c r="P1042" s="44">
        <f t="shared" si="89"/>
        <v>-2.8106980415129601E-2</v>
      </c>
      <c r="Q1042" s="42"/>
      <c r="R1042" s="42"/>
      <c r="S1042" s="103">
        <v>5466.7121200000001</v>
      </c>
      <c r="T1042" s="44">
        <f t="shared" si="90"/>
        <v>-1.1561729601457515E-2</v>
      </c>
      <c r="U1042" s="42"/>
      <c r="V1042" s="42"/>
      <c r="W1042" s="103">
        <v>557.22283226000002</v>
      </c>
      <c r="X1042" s="44">
        <f t="shared" si="91"/>
        <v>-2.0758517986972702E-2</v>
      </c>
      <c r="Y1042" s="42"/>
      <c r="Z1042" s="42"/>
      <c r="AA1042" s="103">
        <v>354.21824794000003</v>
      </c>
      <c r="AB1042" s="44">
        <f t="shared" si="92"/>
        <v>-2.99712604254323E-2</v>
      </c>
      <c r="AC1042" s="42"/>
      <c r="AD1042" s="42"/>
      <c r="AE1042" s="42"/>
      <c r="AF1042" s="42"/>
      <c r="AG1042" s="42"/>
      <c r="AH1042" s="42"/>
      <c r="AI1042" s="42"/>
    </row>
    <row r="1043" spans="11:35" ht="14.4">
      <c r="K1043" s="102">
        <v>45727</v>
      </c>
      <c r="L1043" s="103">
        <v>20302.5</v>
      </c>
      <c r="M1043" s="100">
        <f t="shared" si="88"/>
        <v>1.7763303974538402E-3</v>
      </c>
      <c r="O1043" s="103">
        <v>1623.810289</v>
      </c>
      <c r="P1043" s="44">
        <f t="shared" si="89"/>
        <v>-1.9737038043343813E-2</v>
      </c>
      <c r="Q1043" s="42"/>
      <c r="R1043" s="42"/>
      <c r="S1043" s="103">
        <v>5498.4362499999997</v>
      </c>
      <c r="T1043" s="44">
        <f t="shared" si="90"/>
        <v>5.8031462611569662E-3</v>
      </c>
      <c r="U1043" s="42"/>
      <c r="V1043" s="42"/>
      <c r="W1043" s="103">
        <v>572.32466751000004</v>
      </c>
      <c r="X1043" s="44">
        <f t="shared" si="91"/>
        <v>2.7101967786836045E-2</v>
      </c>
      <c r="Y1043" s="42"/>
      <c r="Z1043" s="42"/>
      <c r="AA1043" s="103">
        <v>343.12394051000001</v>
      </c>
      <c r="AB1043" s="44">
        <f t="shared" si="92"/>
        <v>-3.1320541769150334E-2</v>
      </c>
      <c r="AC1043" s="42"/>
      <c r="AD1043" s="42"/>
      <c r="AE1043" s="42"/>
      <c r="AF1043" s="42"/>
      <c r="AG1043" s="42"/>
      <c r="AH1043" s="42"/>
      <c r="AI1043" s="42"/>
    </row>
    <row r="1044" spans="11:35" ht="14.4">
      <c r="K1044" s="102">
        <v>45728</v>
      </c>
      <c r="L1044" s="103">
        <v>20264.349999999999</v>
      </c>
      <c r="M1044" s="100">
        <f t="shared" si="88"/>
        <v>-1.8790789311662337E-3</v>
      </c>
      <c r="O1044" s="103">
        <v>1602.0798070000001</v>
      </c>
      <c r="P1044" s="44">
        <f t="shared" si="89"/>
        <v>-1.338240196358309E-2</v>
      </c>
      <c r="Q1044" s="42"/>
      <c r="R1044" s="42"/>
      <c r="S1044" s="103">
        <v>5618.2939820000001</v>
      </c>
      <c r="T1044" s="44">
        <f t="shared" si="90"/>
        <v>2.1798512622566157E-2</v>
      </c>
      <c r="U1044" s="42"/>
      <c r="V1044" s="42"/>
      <c r="W1044" s="103">
        <v>582.49223975999996</v>
      </c>
      <c r="X1044" s="44">
        <f t="shared" si="91"/>
        <v>1.7765392315232109E-2</v>
      </c>
      <c r="Y1044" s="42"/>
      <c r="Z1044" s="42"/>
      <c r="AA1044" s="103">
        <v>329.78078698000002</v>
      </c>
      <c r="AB1044" s="44">
        <f t="shared" si="92"/>
        <v>-3.8887270617630088E-2</v>
      </c>
      <c r="AC1044" s="42"/>
      <c r="AD1044" s="42"/>
      <c r="AE1044" s="42"/>
      <c r="AF1044" s="42"/>
      <c r="AG1044" s="42"/>
      <c r="AH1044" s="42"/>
      <c r="AI1044" s="42"/>
    </row>
    <row r="1045" spans="11:35" ht="14.4">
      <c r="K1045" s="102">
        <v>45729</v>
      </c>
      <c r="L1045" s="103">
        <v>20176.05</v>
      </c>
      <c r="M1045" s="100">
        <f t="shared" ref="M1045:M1060" si="93">L1045/L1044-1</f>
        <v>-4.3574059863750181E-3</v>
      </c>
      <c r="O1045" s="103">
        <v>1628.9465849999999</v>
      </c>
      <c r="P1045" s="44">
        <f t="shared" si="89"/>
        <v>1.6769937354313091E-2</v>
      </c>
      <c r="Q1045" s="42"/>
      <c r="R1045" s="42"/>
      <c r="S1045" s="103">
        <v>5571.9965780000002</v>
      </c>
      <c r="T1045" s="44">
        <f t="shared" si="90"/>
        <v>-8.2404737360359803E-3</v>
      </c>
      <c r="U1045" s="42"/>
      <c r="V1045" s="42"/>
      <c r="W1045" s="103">
        <v>572.22498542999995</v>
      </c>
      <c r="X1045" s="44">
        <f t="shared" si="91"/>
        <v>-1.7626422515483409E-2</v>
      </c>
      <c r="Y1045" s="42"/>
      <c r="Z1045" s="42"/>
      <c r="AA1045" s="103">
        <v>326.73235116000001</v>
      </c>
      <c r="AB1045" s="44">
        <f t="shared" si="92"/>
        <v>-9.2438248083411834E-3</v>
      </c>
      <c r="AC1045" s="42"/>
      <c r="AD1045" s="42"/>
      <c r="AE1045" s="42"/>
      <c r="AF1045" s="42"/>
      <c r="AG1045" s="42"/>
      <c r="AH1045" s="42"/>
      <c r="AI1045" s="42"/>
    </row>
    <row r="1046" spans="11:35" ht="14.4">
      <c r="K1046" s="102">
        <v>45733</v>
      </c>
      <c r="L1046" s="103">
        <v>20288.3</v>
      </c>
      <c r="M1046" s="100">
        <f t="shared" si="93"/>
        <v>5.5635270531149139E-3</v>
      </c>
      <c r="O1046" s="103">
        <v>1574.3240539999999</v>
      </c>
      <c r="P1046" s="44">
        <f t="shared" si="89"/>
        <v>-3.3532426110829183E-2</v>
      </c>
      <c r="Q1046" s="42"/>
      <c r="R1046" s="42"/>
      <c r="S1046" s="103">
        <v>5621.9620839999998</v>
      </c>
      <c r="T1046" s="44">
        <f t="shared" si="90"/>
        <v>8.9672535330116432E-3</v>
      </c>
      <c r="U1046" s="42"/>
      <c r="V1046" s="42"/>
      <c r="W1046" s="103">
        <v>579.50177733999999</v>
      </c>
      <c r="X1046" s="44">
        <f t="shared" si="91"/>
        <v>1.2716662318636551E-2</v>
      </c>
      <c r="Y1046" s="42"/>
      <c r="Z1046" s="42"/>
      <c r="AA1046" s="103">
        <v>328.43147931999999</v>
      </c>
      <c r="AB1046" s="44">
        <f t="shared" si="92"/>
        <v>5.2003670709912519E-3</v>
      </c>
      <c r="AC1046" s="42"/>
      <c r="AD1046" s="42"/>
      <c r="AE1046" s="42"/>
      <c r="AF1046" s="42"/>
      <c r="AG1046" s="42"/>
      <c r="AH1046" s="42"/>
      <c r="AI1046" s="42"/>
    </row>
    <row r="1047" spans="11:35" ht="14.4">
      <c r="K1047" s="102">
        <v>45734</v>
      </c>
      <c r="L1047" s="103">
        <v>20657.2</v>
      </c>
      <c r="M1047" s="100">
        <f t="shared" si="93"/>
        <v>1.8182893588915894E-2</v>
      </c>
      <c r="O1047" s="103">
        <v>1631.119633</v>
      </c>
      <c r="P1047" s="44">
        <f t="shared" si="89"/>
        <v>3.6076167962812544E-2</v>
      </c>
      <c r="Q1047" s="42"/>
      <c r="R1047" s="42"/>
      <c r="S1047" s="103">
        <v>5723.1818890000004</v>
      </c>
      <c r="T1047" s="44">
        <f t="shared" si="90"/>
        <v>1.8004355683591378E-2</v>
      </c>
      <c r="U1047" s="42"/>
      <c r="V1047" s="42"/>
      <c r="W1047" s="103">
        <v>585.28333802999998</v>
      </c>
      <c r="X1047" s="44">
        <f t="shared" si="91"/>
        <v>9.9767781844228853E-3</v>
      </c>
      <c r="Y1047" s="42"/>
      <c r="Z1047" s="42"/>
      <c r="AA1047" s="103">
        <v>336.57729963999998</v>
      </c>
      <c r="AB1047" s="44">
        <f t="shared" si="92"/>
        <v>2.480219112024673E-2</v>
      </c>
      <c r="AC1047" s="42"/>
      <c r="AD1047" s="42"/>
      <c r="AE1047" s="42"/>
      <c r="AF1047" s="42"/>
      <c r="AG1047" s="42"/>
      <c r="AH1047" s="42"/>
      <c r="AI1047" s="42"/>
    </row>
    <row r="1048" spans="11:35" ht="14.4">
      <c r="K1048" s="102">
        <v>45735</v>
      </c>
      <c r="L1048" s="103">
        <v>20864.5</v>
      </c>
      <c r="M1048" s="100">
        <f t="shared" si="93"/>
        <v>1.0035241949538198E-2</v>
      </c>
      <c r="O1048" s="103">
        <v>1631.514733</v>
      </c>
      <c r="P1048" s="44">
        <f t="shared" si="89"/>
        <v>2.4222625490266658E-4</v>
      </c>
      <c r="Q1048" s="42"/>
      <c r="R1048" s="42"/>
      <c r="S1048" s="103">
        <v>5767.9426540000004</v>
      </c>
      <c r="T1048" s="44">
        <f t="shared" si="90"/>
        <v>7.8209579685089015E-3</v>
      </c>
      <c r="U1048" s="42"/>
      <c r="V1048" s="42"/>
      <c r="W1048" s="103">
        <v>604.17309236000006</v>
      </c>
      <c r="X1048" s="44">
        <f t="shared" si="91"/>
        <v>3.2274546536009252E-2</v>
      </c>
      <c r="Y1048" s="42"/>
      <c r="Z1048" s="42"/>
      <c r="AA1048" s="103">
        <v>341.32486362999998</v>
      </c>
      <c r="AB1048" s="44">
        <f t="shared" si="92"/>
        <v>1.4105419453652956E-2</v>
      </c>
      <c r="AC1048" s="42"/>
      <c r="AD1048" s="42"/>
      <c r="AE1048" s="42"/>
      <c r="AF1048" s="42"/>
      <c r="AG1048" s="42"/>
      <c r="AH1048" s="42"/>
      <c r="AI1048" s="42"/>
    </row>
    <row r="1049" spans="11:35" ht="14.4">
      <c r="K1049" s="102">
        <v>45736</v>
      </c>
      <c r="L1049" s="103">
        <v>21070.05</v>
      </c>
      <c r="M1049" s="100">
        <f t="shared" si="93"/>
        <v>9.8516619137769545E-3</v>
      </c>
      <c r="O1049" s="103">
        <v>1623.1682519999999</v>
      </c>
      <c r="P1049" s="44">
        <f t="shared" si="89"/>
        <v>-5.1157864720305923E-3</v>
      </c>
      <c r="Q1049" s="42"/>
      <c r="R1049" s="42"/>
      <c r="S1049" s="103">
        <v>5771.908171</v>
      </c>
      <c r="T1049" s="44">
        <f t="shared" si="90"/>
        <v>6.8750978258247386E-4</v>
      </c>
      <c r="U1049" s="42"/>
      <c r="V1049" s="42"/>
      <c r="W1049" s="103">
        <v>602.52833802999999</v>
      </c>
      <c r="X1049" s="44">
        <f t="shared" si="91"/>
        <v>-2.7223230408612853E-3</v>
      </c>
      <c r="Y1049" s="42"/>
      <c r="Z1049" s="42"/>
      <c r="AA1049" s="103">
        <v>344.42327381000001</v>
      </c>
      <c r="AB1049" s="44">
        <f t="shared" si="92"/>
        <v>9.07759882197956E-3</v>
      </c>
      <c r="AC1049" s="42"/>
      <c r="AD1049" s="42"/>
      <c r="AE1049" s="42"/>
      <c r="AF1049" s="42"/>
      <c r="AG1049" s="42"/>
      <c r="AH1049" s="42"/>
      <c r="AI1049" s="42"/>
    </row>
    <row r="1050" spans="11:35" ht="14.4">
      <c r="K1050" s="102">
        <v>45737</v>
      </c>
      <c r="L1050" s="103">
        <v>21273.9</v>
      </c>
      <c r="M1050" s="100">
        <f t="shared" si="93"/>
        <v>9.6748702542235332E-3</v>
      </c>
      <c r="O1050" s="103">
        <v>1659.665585</v>
      </c>
      <c r="P1050" s="44">
        <f t="shared" si="89"/>
        <v>2.2485243261152643E-2</v>
      </c>
      <c r="Q1050" s="42"/>
      <c r="R1050" s="42"/>
      <c r="S1050" s="103">
        <v>5747.3715380000003</v>
      </c>
      <c r="T1050" s="44">
        <f t="shared" si="90"/>
        <v>-4.2510435497362664E-3</v>
      </c>
      <c r="U1050" s="42"/>
      <c r="V1050" s="42"/>
      <c r="W1050" s="103">
        <v>609.25687848999996</v>
      </c>
      <c r="X1050" s="44">
        <f t="shared" si="91"/>
        <v>1.1167176770472409E-2</v>
      </c>
      <c r="Y1050" s="42"/>
      <c r="Z1050" s="42"/>
      <c r="AA1050" s="103">
        <v>339.92558160999999</v>
      </c>
      <c r="AB1050" s="44">
        <f t="shared" si="92"/>
        <v>-1.3058618688123746E-2</v>
      </c>
      <c r="AC1050" s="42"/>
      <c r="AD1050" s="42"/>
      <c r="AE1050" s="42"/>
      <c r="AF1050" s="42"/>
      <c r="AG1050" s="42"/>
      <c r="AH1050" s="42"/>
      <c r="AI1050" s="42"/>
    </row>
    <row r="1051" spans="11:35" ht="14.4">
      <c r="K1051" s="102">
        <v>45740</v>
      </c>
      <c r="L1051" s="103">
        <v>21538.1</v>
      </c>
      <c r="M1051" s="100">
        <f t="shared" si="93"/>
        <v>1.2418973483940388E-2</v>
      </c>
      <c r="O1051" s="103">
        <v>1642.0342619999999</v>
      </c>
      <c r="P1051" s="44">
        <f t="shared" si="89"/>
        <v>-1.0623419054628491E-2</v>
      </c>
      <c r="Q1051" s="42"/>
      <c r="R1051" s="42"/>
      <c r="S1051" s="103">
        <v>5859.7443579999999</v>
      </c>
      <c r="T1051" s="44">
        <f t="shared" si="90"/>
        <v>1.9552036832319208E-2</v>
      </c>
      <c r="U1051" s="42"/>
      <c r="V1051" s="42"/>
      <c r="W1051" s="103">
        <v>621.01936403000002</v>
      </c>
      <c r="X1051" s="44">
        <f t="shared" si="91"/>
        <v>1.930628271141166E-2</v>
      </c>
      <c r="Y1051" s="42"/>
      <c r="Z1051" s="42"/>
      <c r="AA1051" s="103">
        <v>351.56960697</v>
      </c>
      <c r="AB1051" s="44">
        <f t="shared" si="92"/>
        <v>3.4254630983787893E-2</v>
      </c>
      <c r="AC1051" s="42"/>
      <c r="AD1051" s="42"/>
      <c r="AE1051" s="42"/>
      <c r="AF1051" s="42"/>
      <c r="AG1051" s="42"/>
      <c r="AH1051" s="42"/>
      <c r="AI1051" s="42"/>
    </row>
    <row r="1052" spans="11:35" ht="14.4">
      <c r="K1052" s="102">
        <v>45741</v>
      </c>
      <c r="L1052" s="103">
        <v>21437.75</v>
      </c>
      <c r="M1052" s="100">
        <f t="shared" si="93"/>
        <v>-4.6591853506111613E-3</v>
      </c>
      <c r="O1052" s="103">
        <v>1669.839401</v>
      </c>
      <c r="P1052" s="44">
        <f t="shared" si="89"/>
        <v>1.6933348860902253E-2</v>
      </c>
      <c r="Q1052" s="42"/>
      <c r="R1052" s="42"/>
      <c r="S1052" s="103">
        <v>5790.2982529999999</v>
      </c>
      <c r="T1052" s="44">
        <f t="shared" si="90"/>
        <v>-1.1851388176207567E-2</v>
      </c>
      <c r="U1052" s="42"/>
      <c r="V1052" s="42"/>
      <c r="W1052" s="103">
        <v>613.19432068000003</v>
      </c>
      <c r="X1052" s="44">
        <f t="shared" si="91"/>
        <v>-1.2600321025774019E-2</v>
      </c>
      <c r="Y1052" s="42"/>
      <c r="Z1052" s="42"/>
      <c r="AA1052" s="103">
        <v>350.22029930999997</v>
      </c>
      <c r="AB1052" s="44">
        <f t="shared" si="92"/>
        <v>-3.8379530916481386E-3</v>
      </c>
      <c r="AC1052" s="42"/>
      <c r="AD1052" s="42"/>
      <c r="AE1052" s="42"/>
      <c r="AF1052" s="42"/>
      <c r="AG1052" s="42"/>
      <c r="AH1052" s="42"/>
      <c r="AI1052" s="42"/>
    </row>
    <row r="1053" spans="11:35" ht="14.4">
      <c r="K1053" s="102">
        <v>45742</v>
      </c>
      <c r="L1053" s="103">
        <v>21275.45</v>
      </c>
      <c r="M1053" s="100">
        <f t="shared" si="93"/>
        <v>-7.5707571923359085E-3</v>
      </c>
      <c r="O1053" s="103">
        <v>1633.6383940000001</v>
      </c>
      <c r="P1053" s="44">
        <f t="shared" si="89"/>
        <v>-2.1679334538591277E-2</v>
      </c>
      <c r="Q1053" s="42"/>
      <c r="R1053" s="42"/>
      <c r="S1053" s="103">
        <v>5788.8607529999999</v>
      </c>
      <c r="T1053" s="44">
        <f t="shared" si="90"/>
        <v>-2.482600959726744E-4</v>
      </c>
      <c r="U1053" s="42"/>
      <c r="V1053" s="42"/>
      <c r="W1053" s="103">
        <v>612.84543340000005</v>
      </c>
      <c r="X1053" s="44">
        <f t="shared" si="91"/>
        <v>-5.6896691347874118E-4</v>
      </c>
      <c r="Y1053" s="42"/>
      <c r="Z1053" s="42"/>
      <c r="AA1053" s="103">
        <v>336.87714578999999</v>
      </c>
      <c r="AB1053" s="44">
        <f t="shared" si="92"/>
        <v>-3.8099315049094806E-2</v>
      </c>
      <c r="AC1053" s="42"/>
      <c r="AD1053" s="42"/>
      <c r="AE1053" s="42"/>
      <c r="AF1053" s="42"/>
      <c r="AG1053" s="42"/>
      <c r="AH1053" s="42"/>
      <c r="AI1053" s="42"/>
    </row>
    <row r="1054" spans="11:35" ht="14.4">
      <c r="K1054" s="102">
        <v>45743</v>
      </c>
      <c r="L1054" s="103">
        <v>21407.95</v>
      </c>
      <c r="M1054" s="100">
        <f t="shared" si="93"/>
        <v>6.2278353689346755E-3</v>
      </c>
      <c r="O1054" s="103">
        <v>1699.5212650000001</v>
      </c>
      <c r="P1054" s="44">
        <f t="shared" si="89"/>
        <v>4.0328919326316992E-2</v>
      </c>
      <c r="Q1054" s="42"/>
      <c r="R1054" s="42"/>
      <c r="S1054" s="103">
        <v>5822.0223839999999</v>
      </c>
      <c r="T1054" s="44">
        <f t="shared" si="90"/>
        <v>5.728524560348891E-3</v>
      </c>
      <c r="U1054" s="42"/>
      <c r="V1054" s="42"/>
      <c r="W1054" s="103">
        <v>615.73621375000005</v>
      </c>
      <c r="X1054" s="44">
        <f t="shared" si="91"/>
        <v>4.7169811382330451E-3</v>
      </c>
      <c r="Y1054" s="42"/>
      <c r="Z1054" s="42"/>
      <c r="AA1054" s="103">
        <v>331.42994078999999</v>
      </c>
      <c r="AB1054" s="44">
        <f t="shared" si="92"/>
        <v>-1.6169707764609353E-2</v>
      </c>
      <c r="AC1054" s="42"/>
      <c r="AD1054" s="42"/>
      <c r="AE1054" s="42"/>
      <c r="AF1054" s="42"/>
      <c r="AG1054" s="42"/>
      <c r="AH1054" s="42"/>
      <c r="AI1054" s="42"/>
    </row>
    <row r="1055" spans="11:35" ht="14.4">
      <c r="K1055" s="102">
        <v>45744</v>
      </c>
      <c r="L1055" s="103">
        <v>21339.55</v>
      </c>
      <c r="M1055" s="100">
        <f t="shared" si="93"/>
        <v>-3.1950747269122726E-3</v>
      </c>
      <c r="O1055" s="103">
        <v>1660.011297</v>
      </c>
      <c r="P1055" s="44">
        <f t="shared" si="89"/>
        <v>-2.3247704405746306E-2</v>
      </c>
      <c r="Q1055" s="42"/>
      <c r="R1055" s="42"/>
      <c r="S1055" s="103">
        <v>5725.6603370000003</v>
      </c>
      <c r="T1055" s="44">
        <f t="shared" si="90"/>
        <v>-1.6551301359613579E-2</v>
      </c>
      <c r="U1055" s="42"/>
      <c r="V1055" s="42"/>
      <c r="W1055" s="103">
        <v>611.44988426999998</v>
      </c>
      <c r="X1055" s="44">
        <f t="shared" si="91"/>
        <v>-6.9613080801195215E-3</v>
      </c>
      <c r="Y1055" s="42"/>
      <c r="Z1055" s="42"/>
      <c r="AA1055" s="103">
        <v>336.12753042000003</v>
      </c>
      <c r="AB1055" s="44">
        <f t="shared" si="92"/>
        <v>1.417370325325118E-2</v>
      </c>
      <c r="AC1055" s="42"/>
      <c r="AD1055" s="42"/>
      <c r="AE1055" s="42"/>
      <c r="AF1055" s="42"/>
      <c r="AG1055" s="42"/>
      <c r="AH1055" s="42"/>
      <c r="AI1055" s="42"/>
    </row>
    <row r="1056" spans="11:35" ht="14.4">
      <c r="K1056" s="102">
        <v>45748</v>
      </c>
      <c r="L1056" s="103">
        <v>21070.75</v>
      </c>
      <c r="M1056" s="100">
        <f t="shared" si="93"/>
        <v>-1.2596329350900048E-2</v>
      </c>
      <c r="O1056" s="103">
        <v>1642.5281359999999</v>
      </c>
      <c r="P1056" s="44">
        <f t="shared" si="89"/>
        <v>-1.0531953024413676E-2</v>
      </c>
      <c r="Q1056" s="42"/>
      <c r="R1056" s="42"/>
      <c r="S1056" s="103">
        <v>5501.8565079999998</v>
      </c>
      <c r="T1056" s="44">
        <f t="shared" si="90"/>
        <v>-3.9087863377739951E-2</v>
      </c>
      <c r="U1056" s="42"/>
      <c r="V1056" s="42"/>
      <c r="W1056" s="103">
        <v>596.99598254</v>
      </c>
      <c r="X1056" s="44">
        <f t="shared" si="91"/>
        <v>-2.363873491816304E-2</v>
      </c>
      <c r="Y1056" s="42"/>
      <c r="Z1056" s="42"/>
      <c r="AA1056" s="103">
        <v>338.27642780999997</v>
      </c>
      <c r="AB1056" s="44">
        <f t="shared" si="92"/>
        <v>6.3931014139628761E-3</v>
      </c>
      <c r="AC1056" s="42"/>
      <c r="AD1056" s="42"/>
      <c r="AE1056" s="42"/>
      <c r="AF1056" s="42"/>
      <c r="AG1056" s="42"/>
      <c r="AH1056" s="42"/>
      <c r="AI1056" s="42"/>
    </row>
    <row r="1057" spans="11:35" ht="14.4">
      <c r="K1057" s="102">
        <v>45749</v>
      </c>
      <c r="L1057" s="103">
        <v>21265.65</v>
      </c>
      <c r="M1057" s="100">
        <f t="shared" si="93"/>
        <v>9.2497893999976544E-3</v>
      </c>
      <c r="O1057" s="103">
        <v>1675.815284</v>
      </c>
      <c r="P1057" s="44">
        <f t="shared" si="89"/>
        <v>2.0265800792346411E-2</v>
      </c>
      <c r="Q1057" s="42"/>
      <c r="R1057" s="42"/>
      <c r="S1057" s="103">
        <v>5617.1538959999998</v>
      </c>
      <c r="T1057" s="44">
        <f t="shared" si="90"/>
        <v>2.0956087791884626E-2</v>
      </c>
      <c r="U1057" s="42"/>
      <c r="V1057" s="42"/>
      <c r="W1057" s="103">
        <v>607.11371374999999</v>
      </c>
      <c r="X1057" s="44">
        <f t="shared" si="91"/>
        <v>1.6947737515674355E-2</v>
      </c>
      <c r="Y1057" s="42"/>
      <c r="Z1057" s="42"/>
      <c r="AA1057" s="103">
        <v>332.17955616</v>
      </c>
      <c r="AB1057" s="44">
        <f t="shared" si="92"/>
        <v>-1.8023341707464224E-2</v>
      </c>
      <c r="AC1057" s="42"/>
      <c r="AD1057" s="42"/>
      <c r="AE1057" s="42"/>
      <c r="AF1057" s="42"/>
      <c r="AG1057" s="42"/>
      <c r="AH1057" s="42"/>
      <c r="AI1057" s="42"/>
    </row>
    <row r="1058" spans="11:35" ht="14.4">
      <c r="K1058" s="102">
        <v>45750</v>
      </c>
      <c r="L1058" s="103">
        <v>21243.4</v>
      </c>
      <c r="M1058" s="100">
        <f t="shared" si="93"/>
        <v>-1.0462882629969084E-3</v>
      </c>
      <c r="O1058" s="103">
        <v>1699.768202</v>
      </c>
      <c r="P1058" s="44">
        <f t="shared" si="89"/>
        <v>1.4293292481989184E-2</v>
      </c>
      <c r="Q1058" s="42"/>
      <c r="R1058" s="42"/>
      <c r="S1058" s="103">
        <v>5713.3176670000003</v>
      </c>
      <c r="T1058" s="44">
        <f t="shared" si="90"/>
        <v>1.711966109179941E-2</v>
      </c>
      <c r="U1058" s="42"/>
      <c r="V1058" s="42"/>
      <c r="W1058" s="103">
        <v>618.67683512999997</v>
      </c>
      <c r="X1058" s="44">
        <f t="shared" si="91"/>
        <v>1.9046055323931554E-2</v>
      </c>
      <c r="Y1058" s="42"/>
      <c r="Z1058" s="42"/>
      <c r="AA1058" s="103">
        <v>343.82358152</v>
      </c>
      <c r="AB1058" s="44">
        <f t="shared" si="92"/>
        <v>3.5053407544416881E-2</v>
      </c>
      <c r="AC1058" s="42"/>
      <c r="AD1058" s="42"/>
      <c r="AE1058" s="42"/>
      <c r="AF1058" s="42"/>
      <c r="AG1058" s="42"/>
      <c r="AH1058" s="42"/>
      <c r="AI1058" s="42"/>
    </row>
    <row r="1059" spans="11:35" ht="14.4">
      <c r="K1059" s="102">
        <v>45751</v>
      </c>
      <c r="L1059" s="103">
        <v>20805.349999999999</v>
      </c>
      <c r="M1059" s="100">
        <f t="shared" si="93"/>
        <v>-2.0620522138640851E-2</v>
      </c>
      <c r="O1059" s="103">
        <v>1636.3547040000001</v>
      </c>
      <c r="P1059" s="44">
        <f t="shared" si="89"/>
        <v>-3.7307144542053194E-2</v>
      </c>
      <c r="Q1059" s="42"/>
      <c r="R1059" s="42"/>
      <c r="S1059" s="103">
        <v>5435.5828160000001</v>
      </c>
      <c r="T1059" s="44">
        <f t="shared" si="90"/>
        <v>-4.861183417197168E-2</v>
      </c>
      <c r="U1059" s="42"/>
      <c r="V1059" s="42"/>
      <c r="W1059" s="103">
        <v>572.62371375999999</v>
      </c>
      <c r="X1059" s="44">
        <f t="shared" si="91"/>
        <v>-7.4438089087856429E-2</v>
      </c>
      <c r="Y1059" s="42"/>
      <c r="Z1059" s="42"/>
      <c r="AA1059" s="103">
        <v>328.23158188999997</v>
      </c>
      <c r="AB1059" s="44">
        <f t="shared" si="92"/>
        <v>-4.53488372178249E-2</v>
      </c>
      <c r="AC1059" s="42"/>
      <c r="AD1059" s="42"/>
      <c r="AE1059" s="42"/>
      <c r="AF1059" s="42"/>
      <c r="AG1059" s="42"/>
      <c r="AH1059" s="42"/>
      <c r="AI1059" s="42"/>
    </row>
    <row r="1060" spans="11:35" ht="14.4">
      <c r="K1060" s="102">
        <v>45754</v>
      </c>
      <c r="L1060" s="103">
        <v>20105.7</v>
      </c>
      <c r="M1060" s="100">
        <f t="shared" si="93"/>
        <v>-3.3628369626081622E-2</v>
      </c>
      <c r="O1060" s="103">
        <v>1562.6686139999999</v>
      </c>
      <c r="P1060" s="44">
        <f t="shared" si="89"/>
        <v>-4.503063414055497E-2</v>
      </c>
      <c r="Q1060" s="42"/>
      <c r="R1060" s="42"/>
      <c r="S1060" s="103">
        <v>5213.6130389999998</v>
      </c>
      <c r="T1060" s="44">
        <f t="shared" si="90"/>
        <v>-4.0836426288385796E-2</v>
      </c>
      <c r="U1060" s="42"/>
      <c r="V1060" s="42"/>
      <c r="W1060" s="103">
        <v>559.46567907999997</v>
      </c>
      <c r="X1060" s="44">
        <f t="shared" si="91"/>
        <v>-2.297850117593081E-2</v>
      </c>
      <c r="Y1060" s="42"/>
      <c r="Z1060" s="42"/>
      <c r="AA1060" s="103">
        <v>309.89099259</v>
      </c>
      <c r="AB1060" s="44">
        <f t="shared" si="92"/>
        <v>-5.5876979279058103E-2</v>
      </c>
      <c r="AC1060" s="42"/>
      <c r="AD1060" s="42"/>
      <c r="AE1060" s="42"/>
      <c r="AF1060" s="42"/>
      <c r="AG1060" s="42"/>
      <c r="AH1060" s="42"/>
      <c r="AI1060" s="42"/>
    </row>
    <row r="1061" spans="11:35" ht="14.4">
      <c r="K1061" s="102">
        <v>45755</v>
      </c>
      <c r="L1061" s="103">
        <v>20480.8</v>
      </c>
      <c r="M1061" s="100">
        <f t="shared" ref="M1061:M1076" si="94">L1061/L1060-1</f>
        <v>1.8656400921131855E-2</v>
      </c>
      <c r="O1061" s="103">
        <v>1576.9909769999999</v>
      </c>
      <c r="P1061" s="44">
        <f t="shared" si="89"/>
        <v>9.165323262837255E-3</v>
      </c>
      <c r="Q1061" s="42"/>
      <c r="R1061" s="42"/>
      <c r="S1061" s="103">
        <v>5340.8565449999996</v>
      </c>
      <c r="T1061" s="44">
        <f t="shared" si="90"/>
        <v>2.44060126918062E-2</v>
      </c>
      <c r="U1061" s="42"/>
      <c r="V1061" s="42"/>
      <c r="W1061" s="103">
        <v>577.40845363999995</v>
      </c>
      <c r="X1061" s="44">
        <f t="shared" si="91"/>
        <v>3.2071269482527587E-2</v>
      </c>
      <c r="Y1061" s="42"/>
      <c r="Z1061" s="42"/>
      <c r="AA1061" s="103">
        <v>316.18776166999999</v>
      </c>
      <c r="AB1061" s="44">
        <f t="shared" si="92"/>
        <v>2.0319303337515526E-2</v>
      </c>
      <c r="AC1061" s="42"/>
      <c r="AD1061" s="42"/>
      <c r="AE1061" s="42"/>
      <c r="AF1061" s="42"/>
      <c r="AG1061" s="42"/>
      <c r="AH1061" s="42"/>
      <c r="AI1061" s="42"/>
    </row>
    <row r="1062" spans="11:35" ht="14.4">
      <c r="K1062" s="102">
        <v>45756</v>
      </c>
      <c r="L1062" s="103">
        <v>20356.75</v>
      </c>
      <c r="M1062" s="100">
        <f t="shared" si="94"/>
        <v>-6.0568923088941684E-3</v>
      </c>
      <c r="O1062" s="103">
        <v>1585.831332</v>
      </c>
      <c r="P1062" s="44">
        <f t="shared" si="89"/>
        <v>5.6058374010594658E-3</v>
      </c>
      <c r="Q1062" s="42"/>
      <c r="R1062" s="42"/>
      <c r="S1062" s="103">
        <v>5339.7164590000002</v>
      </c>
      <c r="T1062" s="44">
        <f t="shared" si="90"/>
        <v>-2.1346501078867153E-4</v>
      </c>
      <c r="U1062" s="42"/>
      <c r="V1062" s="42"/>
      <c r="W1062" s="103">
        <v>562.45614149999994</v>
      </c>
      <c r="X1062" s="44">
        <f t="shared" si="91"/>
        <v>-2.5895554603920679E-2</v>
      </c>
      <c r="Y1062" s="42"/>
      <c r="Z1062" s="42"/>
      <c r="AA1062" s="103">
        <v>309.64112080000001</v>
      </c>
      <c r="AB1062" s="44">
        <f t="shared" si="92"/>
        <v>-2.0704915444616723E-2</v>
      </c>
      <c r="AC1062" s="42"/>
      <c r="AD1062" s="42"/>
      <c r="AE1062" s="42"/>
      <c r="AF1062" s="42"/>
      <c r="AG1062" s="42"/>
      <c r="AH1062" s="42"/>
      <c r="AI1062" s="42"/>
    </row>
    <row r="1063" spans="11:35" ht="14.4">
      <c r="K1063" s="102">
        <v>45758</v>
      </c>
      <c r="L1063" s="103">
        <v>20752.849999999999</v>
      </c>
      <c r="M1063" s="100">
        <f t="shared" si="94"/>
        <v>1.9457919363356169E-2</v>
      </c>
      <c r="O1063" s="103">
        <v>1633.5890059999999</v>
      </c>
      <c r="P1063" s="44">
        <f t="shared" si="89"/>
        <v>3.0115229177474667E-2</v>
      </c>
      <c r="Q1063" s="42"/>
      <c r="R1063" s="42"/>
      <c r="S1063" s="103">
        <v>5541.1151200000004</v>
      </c>
      <c r="T1063" s="44">
        <f t="shared" si="90"/>
        <v>3.7717107742780254E-2</v>
      </c>
      <c r="U1063" s="42"/>
      <c r="V1063" s="42"/>
      <c r="W1063" s="103">
        <v>603.92388716000005</v>
      </c>
      <c r="X1063" s="44">
        <f t="shared" si="91"/>
        <v>7.3726185208700556E-2</v>
      </c>
      <c r="Y1063" s="42"/>
      <c r="Z1063" s="42"/>
      <c r="AA1063" s="103">
        <v>329.43096648</v>
      </c>
      <c r="AB1063" s="44">
        <f t="shared" si="92"/>
        <v>6.3912201418436343E-2</v>
      </c>
      <c r="AC1063" s="42"/>
      <c r="AD1063" s="42"/>
      <c r="AE1063" s="42"/>
      <c r="AF1063" s="42"/>
      <c r="AG1063" s="42"/>
      <c r="AH1063" s="42"/>
      <c r="AI1063" s="42"/>
    </row>
    <row r="1064" spans="11:35" ht="14.4">
      <c r="K1064" s="102">
        <v>45762</v>
      </c>
      <c r="L1064" s="103">
        <v>21279.4</v>
      </c>
      <c r="M1064" s="100">
        <f t="shared" si="94"/>
        <v>2.5372418728030199E-2</v>
      </c>
      <c r="O1064" s="103">
        <v>1711.8681300000001</v>
      </c>
      <c r="P1064" s="44">
        <f t="shared" si="89"/>
        <v>4.7918493398577677E-2</v>
      </c>
      <c r="Q1064" s="42"/>
      <c r="R1064" s="42"/>
      <c r="S1064" s="103">
        <v>5685.0633630000002</v>
      </c>
      <c r="T1064" s="44">
        <f t="shared" si="90"/>
        <v>2.5978208335798003E-2</v>
      </c>
      <c r="U1064" s="42"/>
      <c r="V1064" s="42"/>
      <c r="W1064" s="103">
        <v>623.16252876999999</v>
      </c>
      <c r="X1064" s="44">
        <f t="shared" si="91"/>
        <v>3.1856069976750279E-2</v>
      </c>
      <c r="Y1064" s="42"/>
      <c r="Z1064" s="42"/>
      <c r="AA1064" s="103">
        <v>340.27540212000002</v>
      </c>
      <c r="AB1064" s="44">
        <f t="shared" si="92"/>
        <v>3.2918689326245865E-2</v>
      </c>
      <c r="AC1064" s="42"/>
      <c r="AD1064" s="42"/>
      <c r="AE1064" s="42"/>
      <c r="AF1064" s="42"/>
      <c r="AG1064" s="42"/>
      <c r="AH1064" s="42"/>
      <c r="AI1064" s="42"/>
    </row>
    <row r="1065" spans="11:35" ht="14.4">
      <c r="K1065" s="102">
        <v>45763</v>
      </c>
      <c r="L1065" s="103">
        <v>21404.35</v>
      </c>
      <c r="M1065" s="100">
        <f t="shared" si="94"/>
        <v>5.8718760867315645E-3</v>
      </c>
      <c r="O1065" s="103">
        <v>1719.8688979999999</v>
      </c>
      <c r="P1065" s="44">
        <f t="shared" si="89"/>
        <v>4.673705795317229E-3</v>
      </c>
      <c r="Q1065" s="42"/>
      <c r="R1065" s="42"/>
      <c r="S1065" s="103">
        <v>5704.3952550000004</v>
      </c>
      <c r="T1065" s="44">
        <f t="shared" si="90"/>
        <v>3.4004708066786016E-3</v>
      </c>
      <c r="U1065" s="42"/>
      <c r="V1065" s="42"/>
      <c r="W1065" s="103">
        <v>624.90696519000005</v>
      </c>
      <c r="X1065" s="44">
        <f t="shared" si="91"/>
        <v>2.7993281679552506E-3</v>
      </c>
      <c r="Y1065" s="42"/>
      <c r="Z1065" s="42"/>
      <c r="AA1065" s="103">
        <v>343.62368408999998</v>
      </c>
      <c r="AB1065" s="44">
        <f t="shared" si="92"/>
        <v>9.8399177523245118E-3</v>
      </c>
      <c r="AC1065" s="42"/>
      <c r="AD1065" s="42"/>
      <c r="AE1065" s="42"/>
      <c r="AF1065" s="42"/>
      <c r="AG1065" s="42"/>
      <c r="AH1065" s="42"/>
      <c r="AI1065" s="42"/>
    </row>
    <row r="1066" spans="11:35" ht="14.4">
      <c r="K1066" s="102">
        <v>45764</v>
      </c>
      <c r="L1066" s="103">
        <v>21681.55</v>
      </c>
      <c r="M1066" s="100">
        <f t="shared" si="94"/>
        <v>1.2950638538427928E-2</v>
      </c>
      <c r="O1066" s="103">
        <v>1700.805339</v>
      </c>
      <c r="P1066" s="44">
        <f t="shared" si="89"/>
        <v>-1.1084309404146175E-2</v>
      </c>
      <c r="Q1066" s="42"/>
      <c r="R1066" s="42"/>
      <c r="S1066" s="103">
        <v>5591.3780390000002</v>
      </c>
      <c r="T1066" s="44">
        <f t="shared" si="90"/>
        <v>-1.981230453849403E-2</v>
      </c>
      <c r="U1066" s="42"/>
      <c r="V1066" s="42"/>
      <c r="W1066" s="103">
        <v>626.05330911999999</v>
      </c>
      <c r="X1066" s="44">
        <f t="shared" si="91"/>
        <v>1.8344233523648334E-3</v>
      </c>
      <c r="Y1066" s="42"/>
      <c r="Z1066" s="42"/>
      <c r="AA1066" s="103">
        <v>343.47376100999998</v>
      </c>
      <c r="AB1066" s="44">
        <f t="shared" si="92"/>
        <v>-4.3630019390850094E-4</v>
      </c>
      <c r="AC1066" s="42"/>
      <c r="AD1066" s="42"/>
      <c r="AE1066" s="42"/>
      <c r="AF1066" s="42"/>
      <c r="AG1066" s="42"/>
      <c r="AH1066" s="42"/>
      <c r="AI1066" s="42"/>
    </row>
    <row r="1067" spans="11:35" ht="14.4">
      <c r="K1067" s="102">
        <v>45768</v>
      </c>
      <c r="L1067" s="103">
        <v>22005.75</v>
      </c>
      <c r="M1067" s="100">
        <f t="shared" si="94"/>
        <v>1.4952805495917154E-2</v>
      </c>
      <c r="O1067" s="103">
        <v>1691.322946</v>
      </c>
      <c r="P1067" s="44">
        <f t="shared" si="89"/>
        <v>-5.5752370847890198E-3</v>
      </c>
      <c r="Q1067" s="42"/>
      <c r="R1067" s="42"/>
      <c r="S1067" s="103">
        <v>5840.709879</v>
      </c>
      <c r="T1067" s="44">
        <f t="shared" si="90"/>
        <v>4.4592198606659084E-2</v>
      </c>
      <c r="U1067" s="42"/>
      <c r="V1067" s="42"/>
      <c r="W1067" s="103">
        <v>638.31420506999996</v>
      </c>
      <c r="X1067" s="44">
        <f t="shared" si="91"/>
        <v>1.9584427989421949E-2</v>
      </c>
      <c r="Y1067" s="42"/>
      <c r="Z1067" s="42"/>
      <c r="AA1067" s="103">
        <v>349.72055574000001</v>
      </c>
      <c r="AB1067" s="44">
        <f t="shared" si="92"/>
        <v>1.8187108999625057E-2</v>
      </c>
      <c r="AC1067" s="42"/>
      <c r="AD1067" s="42"/>
      <c r="AE1067" s="42"/>
      <c r="AF1067" s="42"/>
      <c r="AG1067" s="42"/>
      <c r="AH1067" s="42"/>
      <c r="AI1067" s="42"/>
    </row>
    <row r="1068" spans="11:35" ht="14.4">
      <c r="K1068" s="102">
        <v>45769</v>
      </c>
      <c r="L1068" s="103">
        <v>22085.15</v>
      </c>
      <c r="M1068" s="100">
        <f t="shared" si="94"/>
        <v>3.608147870443057E-3</v>
      </c>
      <c r="O1068" s="103">
        <v>1658.1345739999999</v>
      </c>
      <c r="P1068" s="44">
        <f t="shared" si="89"/>
        <v>-1.9622729105929215E-2</v>
      </c>
      <c r="Q1068" s="42"/>
      <c r="R1068" s="42"/>
      <c r="S1068" s="103">
        <v>5860.5374609999999</v>
      </c>
      <c r="T1068" s="44">
        <f t="shared" si="90"/>
        <v>3.3947212600455856E-3</v>
      </c>
      <c r="U1068" s="42"/>
      <c r="V1068" s="42"/>
      <c r="W1068" s="103">
        <v>649.62812125000005</v>
      </c>
      <c r="X1068" s="44">
        <f t="shared" si="91"/>
        <v>1.7724681810519005E-2</v>
      </c>
      <c r="Y1068" s="42"/>
      <c r="Z1068" s="42"/>
      <c r="AA1068" s="103">
        <v>346.22235068999998</v>
      </c>
      <c r="AB1068" s="44">
        <f t="shared" si="92"/>
        <v>-1.0002857974984902E-2</v>
      </c>
      <c r="AC1068" s="42"/>
      <c r="AD1068" s="42"/>
      <c r="AE1068" s="42"/>
      <c r="AF1068" s="42"/>
      <c r="AG1068" s="42"/>
      <c r="AH1068" s="42"/>
      <c r="AI1068" s="42"/>
    </row>
    <row r="1069" spans="11:35" ht="14.4">
      <c r="K1069" s="102">
        <v>45770</v>
      </c>
      <c r="L1069" s="103">
        <v>22237.599999999999</v>
      </c>
      <c r="M1069" s="100">
        <f t="shared" si="94"/>
        <v>6.9028283710999006E-3</v>
      </c>
      <c r="O1069" s="103">
        <v>1628.3045480000001</v>
      </c>
      <c r="P1069" s="44">
        <f t="shared" si="89"/>
        <v>-1.7990111579447632E-2</v>
      </c>
      <c r="Q1069" s="42"/>
      <c r="R1069" s="42"/>
      <c r="S1069" s="103">
        <v>5873.425389</v>
      </c>
      <c r="T1069" s="44">
        <f t="shared" si="90"/>
        <v>2.1991034245179009E-3</v>
      </c>
      <c r="U1069" s="42"/>
      <c r="V1069" s="42"/>
      <c r="W1069" s="103">
        <v>648.63130044000002</v>
      </c>
      <c r="X1069" s="44">
        <f t="shared" si="91"/>
        <v>-1.5344483672935505E-3</v>
      </c>
      <c r="Y1069" s="42"/>
      <c r="Z1069" s="42"/>
      <c r="AA1069" s="103">
        <v>360.86483751999998</v>
      </c>
      <c r="AB1069" s="44">
        <f t="shared" si="92"/>
        <v>4.2292147808535185E-2</v>
      </c>
      <c r="AC1069" s="42"/>
      <c r="AD1069" s="42"/>
      <c r="AE1069" s="42"/>
      <c r="AF1069" s="42"/>
      <c r="AG1069" s="42"/>
      <c r="AH1069" s="42"/>
      <c r="AI1069" s="42"/>
    </row>
    <row r="1070" spans="11:35" ht="14.4">
      <c r="K1070" s="102">
        <v>45771</v>
      </c>
      <c r="L1070" s="103">
        <v>22180.65</v>
      </c>
      <c r="M1070" s="100">
        <f t="shared" si="94"/>
        <v>-2.560977803359954E-3</v>
      </c>
      <c r="O1070" s="103">
        <v>1630.4775959999999</v>
      </c>
      <c r="P1070" s="44">
        <f t="shared" si="89"/>
        <v>1.3345464168044163E-3</v>
      </c>
      <c r="Q1070" s="42"/>
      <c r="R1070" s="42"/>
      <c r="S1070" s="103">
        <v>6161.9167029999999</v>
      </c>
      <c r="T1070" s="44">
        <f t="shared" si="90"/>
        <v>4.9118069081170113E-2</v>
      </c>
      <c r="U1070" s="42"/>
      <c r="V1070" s="42"/>
      <c r="W1070" s="103">
        <v>643.44783224000003</v>
      </c>
      <c r="X1070" s="44">
        <f t="shared" si="91"/>
        <v>-7.9913938727343981E-3</v>
      </c>
      <c r="Y1070" s="42"/>
      <c r="Z1070" s="42"/>
      <c r="AA1070" s="103">
        <v>384.30281131999999</v>
      </c>
      <c r="AB1070" s="44">
        <f t="shared" si="92"/>
        <v>6.494945298930932E-2</v>
      </c>
      <c r="AC1070" s="42"/>
      <c r="AD1070" s="42"/>
      <c r="AE1070" s="42"/>
      <c r="AF1070" s="42"/>
      <c r="AG1070" s="42"/>
      <c r="AH1070" s="42"/>
      <c r="AI1070" s="42"/>
    </row>
    <row r="1071" spans="11:35" ht="14.4">
      <c r="K1071" s="102">
        <v>45772</v>
      </c>
      <c r="L1071" s="103">
        <v>21848.15</v>
      </c>
      <c r="M1071" s="100">
        <f t="shared" si="94"/>
        <v>-1.4990543559363689E-2</v>
      </c>
      <c r="O1071" s="103">
        <v>1568.5457220000001</v>
      </c>
      <c r="P1071" s="44">
        <f t="shared" si="89"/>
        <v>-3.7983885305713727E-2</v>
      </c>
      <c r="Q1071" s="42"/>
      <c r="R1071" s="42"/>
      <c r="S1071" s="103">
        <v>5960.666749</v>
      </c>
      <c r="T1071" s="44">
        <f t="shared" si="90"/>
        <v>-3.2660284729590594E-2</v>
      </c>
      <c r="U1071" s="42"/>
      <c r="V1071" s="42"/>
      <c r="W1071" s="103">
        <v>623.66093918000001</v>
      </c>
      <c r="X1071" s="44">
        <f t="shared" si="91"/>
        <v>-3.0751355538982783E-2</v>
      </c>
      <c r="Y1071" s="42"/>
      <c r="Z1071" s="42"/>
      <c r="AA1071" s="103">
        <v>363.56345284000002</v>
      </c>
      <c r="AB1071" s="44">
        <f t="shared" si="92"/>
        <v>-5.3966189861491265E-2</v>
      </c>
      <c r="AC1071" s="42"/>
      <c r="AD1071" s="42"/>
      <c r="AE1071" s="42"/>
      <c r="AF1071" s="42"/>
      <c r="AG1071" s="42"/>
      <c r="AH1071" s="42"/>
      <c r="AI1071" s="42"/>
    </row>
    <row r="1072" spans="11:35" ht="14.4">
      <c r="K1072" s="102">
        <v>45775</v>
      </c>
      <c r="L1072" s="103">
        <v>22101.85</v>
      </c>
      <c r="M1072" s="100">
        <f t="shared" si="94"/>
        <v>1.1611967145959579E-2</v>
      </c>
      <c r="O1072" s="103">
        <v>1534.2708239999999</v>
      </c>
      <c r="P1072" s="44">
        <f t="shared" si="89"/>
        <v>-2.185138598082903E-2</v>
      </c>
      <c r="Q1072" s="42"/>
      <c r="R1072" s="42"/>
      <c r="S1072" s="103">
        <v>5974.5460560000001</v>
      </c>
      <c r="T1072" s="44">
        <f t="shared" si="90"/>
        <v>2.3284822964357854E-3</v>
      </c>
      <c r="U1072" s="42"/>
      <c r="V1072" s="42"/>
      <c r="W1072" s="103">
        <v>624.50823687000002</v>
      </c>
      <c r="X1072" s="44">
        <f t="shared" si="91"/>
        <v>1.3585870731522842E-3</v>
      </c>
      <c r="Y1072" s="42"/>
      <c r="Z1072" s="42"/>
      <c r="AA1072" s="103">
        <v>381.30434984999999</v>
      </c>
      <c r="AB1072" s="44">
        <f t="shared" si="92"/>
        <v>4.8797250855155516E-2</v>
      </c>
      <c r="AC1072" s="42"/>
      <c r="AD1072" s="42"/>
      <c r="AE1072" s="42"/>
      <c r="AF1072" s="42"/>
      <c r="AG1072" s="42"/>
      <c r="AH1072" s="42"/>
      <c r="AI1072" s="42"/>
    </row>
    <row r="1073" spans="11:35" ht="14.4">
      <c r="K1073" s="102">
        <v>45776</v>
      </c>
      <c r="L1073" s="103">
        <v>22112.400000000001</v>
      </c>
      <c r="M1073" s="100">
        <f t="shared" si="94"/>
        <v>4.7733560765284011E-4</v>
      </c>
      <c r="O1073" s="103">
        <v>1538.715696</v>
      </c>
      <c r="P1073" s="44">
        <f t="shared" si="89"/>
        <v>2.8970582836294057E-3</v>
      </c>
      <c r="Q1073" s="42"/>
      <c r="R1073" s="42"/>
      <c r="S1073" s="103">
        <v>6055.3434509999997</v>
      </c>
      <c r="T1073" s="44">
        <f t="shared" si="90"/>
        <v>1.3523604009857415E-2</v>
      </c>
      <c r="U1073" s="42"/>
      <c r="V1073" s="42"/>
      <c r="W1073" s="103">
        <v>615.48700854000003</v>
      </c>
      <c r="X1073" s="44">
        <f t="shared" si="91"/>
        <v>-1.4445331218069901E-2</v>
      </c>
      <c r="Y1073" s="42"/>
      <c r="Z1073" s="42"/>
      <c r="AA1073" s="103">
        <v>374.90763206000003</v>
      </c>
      <c r="AB1073" s="44">
        <f t="shared" si="92"/>
        <v>-1.6775884650978568E-2</v>
      </c>
      <c r="AC1073" s="42"/>
      <c r="AD1073" s="42"/>
      <c r="AE1073" s="42"/>
      <c r="AF1073" s="42"/>
      <c r="AG1073" s="42"/>
      <c r="AH1073" s="42"/>
      <c r="AI1073" s="42"/>
    </row>
    <row r="1074" spans="11:35" ht="14.4">
      <c r="K1074" s="102">
        <v>45777</v>
      </c>
      <c r="L1074" s="103">
        <v>22030.05</v>
      </c>
      <c r="M1074" s="100">
        <f t="shared" si="94"/>
        <v>-3.7241547728876778E-3</v>
      </c>
      <c r="O1074" s="103">
        <v>1499.9959269999999</v>
      </c>
      <c r="P1074" s="44">
        <f t="shared" si="89"/>
        <v>-2.5163692747565247E-2</v>
      </c>
      <c r="Q1074" s="42"/>
      <c r="R1074" s="42"/>
      <c r="S1074" s="103">
        <v>6034.5244899999998</v>
      </c>
      <c r="T1074" s="44">
        <f t="shared" si="90"/>
        <v>-3.4381139845274244E-3</v>
      </c>
      <c r="U1074" s="42"/>
      <c r="V1074" s="42"/>
      <c r="W1074" s="103">
        <v>601.93024553999999</v>
      </c>
      <c r="X1074" s="44">
        <f t="shared" si="91"/>
        <v>-2.2026074981108201E-2</v>
      </c>
      <c r="Y1074" s="42"/>
      <c r="Z1074" s="42"/>
      <c r="AA1074" s="103">
        <v>367.51142711</v>
      </c>
      <c r="AB1074" s="44">
        <f t="shared" si="92"/>
        <v>-1.9728072510447947E-2</v>
      </c>
      <c r="AC1074" s="42"/>
      <c r="AD1074" s="42"/>
      <c r="AE1074" s="42"/>
      <c r="AF1074" s="42"/>
      <c r="AG1074" s="42"/>
      <c r="AH1074" s="42"/>
      <c r="AI1074" s="42"/>
    </row>
    <row r="1075" spans="11:35" ht="14.4">
      <c r="K1075" s="102">
        <v>45779</v>
      </c>
      <c r="L1075" s="103">
        <v>22006</v>
      </c>
      <c r="M1075" s="100">
        <f t="shared" si="94"/>
        <v>-1.0916906679739879E-3</v>
      </c>
      <c r="O1075" s="103">
        <v>1472.3389500000001</v>
      </c>
      <c r="P1075" s="44">
        <f t="shared" si="89"/>
        <v>-1.8438034732076836E-2</v>
      </c>
      <c r="Q1075" s="42"/>
      <c r="R1075" s="42"/>
      <c r="S1075" s="103">
        <v>6051.3779350000004</v>
      </c>
      <c r="T1075" s="44">
        <f t="shared" si="90"/>
        <v>2.7928372861738548E-3</v>
      </c>
      <c r="U1075" s="42"/>
      <c r="V1075" s="42"/>
      <c r="W1075" s="103">
        <v>618.57715304999999</v>
      </c>
      <c r="X1075" s="44">
        <f t="shared" si="91"/>
        <v>2.765587480168219E-2</v>
      </c>
      <c r="Y1075" s="42"/>
      <c r="Z1075" s="42"/>
      <c r="AA1075" s="103">
        <v>360.86483751999998</v>
      </c>
      <c r="AB1075" s="44">
        <f t="shared" si="92"/>
        <v>-1.8085395717534092E-2</v>
      </c>
      <c r="AC1075" s="42"/>
      <c r="AD1075" s="42"/>
      <c r="AE1075" s="42"/>
      <c r="AF1075" s="42"/>
      <c r="AG1075" s="42"/>
      <c r="AH1075" s="42"/>
      <c r="AI1075" s="42"/>
    </row>
    <row r="1076" spans="11:35" ht="14.4">
      <c r="K1076" s="102">
        <v>45782</v>
      </c>
      <c r="L1076" s="103">
        <v>22195.15</v>
      </c>
      <c r="M1076" s="100">
        <f t="shared" si="94"/>
        <v>8.5953830773426443E-3</v>
      </c>
      <c r="O1076" s="103">
        <v>1420.2845669999999</v>
      </c>
      <c r="P1076" s="44">
        <f t="shared" si="89"/>
        <v>-3.5354890937307704E-2</v>
      </c>
      <c r="Q1076" s="42"/>
      <c r="R1076" s="42"/>
      <c r="S1076" s="103">
        <v>6071.7012059999997</v>
      </c>
      <c r="T1076" s="44">
        <f t="shared" si="90"/>
        <v>3.3584534329700322E-3</v>
      </c>
      <c r="U1076" s="42"/>
      <c r="V1076" s="42"/>
      <c r="W1076" s="103">
        <v>615.83589583000003</v>
      </c>
      <c r="X1076" s="44">
        <f t="shared" si="91"/>
        <v>-4.4315526470445343E-3</v>
      </c>
      <c r="Y1076" s="42"/>
      <c r="Z1076" s="42"/>
      <c r="AA1076" s="103">
        <v>362.51399133000001</v>
      </c>
      <c r="AB1076" s="44">
        <f t="shared" si="92"/>
        <v>4.5700041637020128E-3</v>
      </c>
      <c r="AC1076" s="42"/>
      <c r="AD1076" s="42"/>
      <c r="AE1076" s="42"/>
      <c r="AF1076" s="42"/>
      <c r="AG1076" s="42"/>
      <c r="AH1076" s="42"/>
      <c r="AI1076" s="42"/>
    </row>
    <row r="1077" spans="11:35" ht="14.4">
      <c r="K1077" s="102">
        <v>45783</v>
      </c>
      <c r="L1077" s="103">
        <v>21956.6</v>
      </c>
      <c r="M1077" s="100">
        <f t="shared" ref="M1077:M1092" si="95">L1077/L1076-1</f>
        <v>-1.074784356041758E-2</v>
      </c>
      <c r="O1077" s="103">
        <v>1369.7118089999999</v>
      </c>
      <c r="P1077" s="44">
        <f t="shared" si="89"/>
        <v>-3.560748259542279E-2</v>
      </c>
      <c r="Q1077" s="42"/>
      <c r="R1077" s="42"/>
      <c r="S1077" s="103">
        <v>6107.8865429999996</v>
      </c>
      <c r="T1077" s="44">
        <f t="shared" si="90"/>
        <v>5.9596702427058279E-3</v>
      </c>
      <c r="U1077" s="42"/>
      <c r="V1077" s="42"/>
      <c r="W1077" s="103">
        <v>610.65242762000003</v>
      </c>
      <c r="X1077" s="44">
        <f t="shared" si="91"/>
        <v>-8.4169634233709489E-3</v>
      </c>
      <c r="Y1077" s="42"/>
      <c r="Z1077" s="42"/>
      <c r="AA1077" s="103">
        <v>358.21619656000001</v>
      </c>
      <c r="AB1077" s="44">
        <f t="shared" si="92"/>
        <v>-1.1855527987298164E-2</v>
      </c>
      <c r="AC1077" s="42"/>
      <c r="AD1077" s="42"/>
      <c r="AE1077" s="42"/>
      <c r="AF1077" s="42"/>
      <c r="AG1077" s="42"/>
      <c r="AH1077" s="42"/>
      <c r="AI1077" s="42"/>
    </row>
    <row r="1078" spans="11:35" ht="14.4">
      <c r="K1078" s="102">
        <v>45784</v>
      </c>
      <c r="L1078" s="103">
        <v>22072.45</v>
      </c>
      <c r="M1078" s="100">
        <f t="shared" si="95"/>
        <v>5.2763178269861211E-3</v>
      </c>
      <c r="O1078" s="103">
        <v>1379.490526</v>
      </c>
      <c r="P1078" s="44">
        <f t="shared" si="89"/>
        <v>7.1392514365042903E-3</v>
      </c>
      <c r="Q1078" s="42"/>
      <c r="R1078" s="42"/>
      <c r="S1078" s="103">
        <v>6094.9986150000004</v>
      </c>
      <c r="T1078" s="44">
        <f t="shared" si="90"/>
        <v>-2.1100470529809012E-3</v>
      </c>
      <c r="U1078" s="42"/>
      <c r="V1078" s="42"/>
      <c r="W1078" s="103">
        <v>608.75846807999994</v>
      </c>
      <c r="X1078" s="44">
        <f t="shared" si="91"/>
        <v>-3.1015344479702334E-3</v>
      </c>
      <c r="Y1078" s="42"/>
      <c r="Z1078" s="42"/>
      <c r="AA1078" s="103">
        <v>362.51399133000001</v>
      </c>
      <c r="AB1078" s="44">
        <f t="shared" si="92"/>
        <v>1.1997767859946995E-2</v>
      </c>
      <c r="AC1078" s="42"/>
      <c r="AD1078" s="42"/>
      <c r="AE1078" s="42"/>
      <c r="AF1078" s="42"/>
      <c r="AG1078" s="42"/>
      <c r="AH1078" s="42"/>
      <c r="AI1078" s="42"/>
    </row>
    <row r="1079" spans="11:35" ht="14.4">
      <c r="K1079" s="102">
        <v>45785</v>
      </c>
      <c r="L1079" s="103">
        <v>21843.05</v>
      </c>
      <c r="M1079" s="100">
        <f t="shared" si="95"/>
        <v>-1.0393046535386974E-2</v>
      </c>
      <c r="O1079" s="103">
        <v>1504.342024</v>
      </c>
      <c r="P1079" s="44">
        <f t="shared" si="89"/>
        <v>9.0505513192629117E-2</v>
      </c>
      <c r="Q1079" s="42"/>
      <c r="R1079" s="42"/>
      <c r="S1079" s="103">
        <v>5909.1150360000001</v>
      </c>
      <c r="T1079" s="44">
        <f t="shared" si="90"/>
        <v>-3.0497722926882131E-2</v>
      </c>
      <c r="U1079" s="42"/>
      <c r="V1079" s="42"/>
      <c r="W1079" s="103">
        <v>584.88460970999995</v>
      </c>
      <c r="X1079" s="44">
        <f t="shared" si="91"/>
        <v>-3.9217291621909123E-2</v>
      </c>
      <c r="Y1079" s="42"/>
      <c r="Z1079" s="42"/>
      <c r="AA1079" s="103">
        <v>353.11881206999999</v>
      </c>
      <c r="AB1079" s="44">
        <f t="shared" si="92"/>
        <v>-2.5916735587310002E-2</v>
      </c>
      <c r="AC1079" s="42"/>
      <c r="AD1079" s="42"/>
      <c r="AE1079" s="42"/>
      <c r="AF1079" s="42"/>
      <c r="AG1079" s="42"/>
      <c r="AH1079" s="42"/>
      <c r="AI1079" s="42"/>
    </row>
    <row r="1080" spans="11:35" ht="14.4">
      <c r="K1080" s="102">
        <v>45786</v>
      </c>
      <c r="L1080" s="103">
        <v>21675.55</v>
      </c>
      <c r="M1080" s="100">
        <f t="shared" si="95"/>
        <v>-7.6683430198621894E-3</v>
      </c>
      <c r="O1080" s="103">
        <v>1524.6896569999999</v>
      </c>
      <c r="P1080" s="44">
        <f t="shared" si="89"/>
        <v>1.3525935375983344E-2</v>
      </c>
      <c r="Q1080" s="42"/>
      <c r="R1080" s="42"/>
      <c r="S1080" s="103">
        <v>5973.5546770000001</v>
      </c>
      <c r="T1080" s="44">
        <f t="shared" si="90"/>
        <v>1.0905125489589551E-2</v>
      </c>
      <c r="U1080" s="42"/>
      <c r="V1080" s="42"/>
      <c r="W1080" s="103">
        <v>587.72942617000001</v>
      </c>
      <c r="X1080" s="44">
        <f t="shared" si="91"/>
        <v>4.8638935146723128E-3</v>
      </c>
      <c r="Y1080" s="42"/>
      <c r="Z1080" s="42"/>
      <c r="AA1080" s="103">
        <v>355.06781202000002</v>
      </c>
      <c r="AB1080" s="44">
        <f t="shared" si="92"/>
        <v>5.5193886119373481E-3</v>
      </c>
      <c r="AC1080" s="42"/>
      <c r="AD1080" s="42"/>
      <c r="AE1080" s="42"/>
      <c r="AF1080" s="42"/>
      <c r="AG1080" s="42"/>
      <c r="AH1080" s="42"/>
      <c r="AI1080" s="42"/>
    </row>
    <row r="1081" spans="11:35" ht="14.4">
      <c r="K1081" s="102">
        <v>45789</v>
      </c>
      <c r="L1081" s="103">
        <v>22511.4</v>
      </c>
      <c r="M1081" s="100">
        <f t="shared" si="95"/>
        <v>3.8561881936098663E-2</v>
      </c>
      <c r="O1081" s="103">
        <v>1492.587808</v>
      </c>
      <c r="P1081" s="44">
        <f t="shared" si="89"/>
        <v>-2.1054677489689255E-2</v>
      </c>
      <c r="Q1081" s="42"/>
      <c r="R1081" s="42"/>
      <c r="S1081" s="103">
        <v>5890.774523</v>
      </c>
      <c r="T1081" s="44">
        <f t="shared" si="90"/>
        <v>-1.3857771205933456E-2</v>
      </c>
      <c r="U1081" s="42"/>
      <c r="V1081" s="42"/>
      <c r="W1081" s="103">
        <v>592.37097140000003</v>
      </c>
      <c r="X1081" s="44">
        <f t="shared" si="91"/>
        <v>7.897418477490703E-3</v>
      </c>
      <c r="Y1081" s="42"/>
      <c r="Z1081" s="42"/>
      <c r="AA1081" s="103">
        <v>377.25642686999998</v>
      </c>
      <c r="AB1081" s="44">
        <f t="shared" si="92"/>
        <v>6.2491203366950465E-2</v>
      </c>
      <c r="AC1081" s="42"/>
      <c r="AD1081" s="42"/>
      <c r="AE1081" s="42"/>
      <c r="AF1081" s="42"/>
      <c r="AG1081" s="42"/>
      <c r="AH1081" s="42"/>
      <c r="AI1081" s="42"/>
    </row>
    <row r="1082" spans="11:35" ht="14.4">
      <c r="K1082" s="102">
        <v>45790</v>
      </c>
      <c r="L1082" s="103">
        <v>22349.4</v>
      </c>
      <c r="M1082" s="100">
        <f t="shared" si="95"/>
        <v>-7.1963538473840405E-3</v>
      </c>
      <c r="O1082" s="103">
        <v>1487.2539630000001</v>
      </c>
      <c r="P1082" s="44">
        <f t="shared" si="89"/>
        <v>-3.5735552517657254E-3</v>
      </c>
      <c r="Q1082" s="42"/>
      <c r="R1082" s="42"/>
      <c r="S1082" s="103">
        <v>6024.1150100000004</v>
      </c>
      <c r="T1082" s="44">
        <f t="shared" si="90"/>
        <v>2.2635476282343525E-2</v>
      </c>
      <c r="U1082" s="42"/>
      <c r="V1082" s="42"/>
      <c r="W1082" s="103">
        <v>594.16769858999999</v>
      </c>
      <c r="X1082" s="44">
        <f t="shared" si="91"/>
        <v>3.0331114736321663E-3</v>
      </c>
      <c r="Y1082" s="42"/>
      <c r="Z1082" s="42"/>
      <c r="AA1082" s="103">
        <v>371.90917058999997</v>
      </c>
      <c r="AB1082" s="44">
        <f t="shared" si="92"/>
        <v>-1.4174062783674279E-2</v>
      </c>
      <c r="AC1082" s="42"/>
      <c r="AD1082" s="42"/>
      <c r="AE1082" s="42"/>
      <c r="AF1082" s="42"/>
      <c r="AG1082" s="42"/>
      <c r="AH1082" s="42"/>
      <c r="AI1082" s="42"/>
    </row>
    <row r="1083" spans="11:35" ht="14.4">
      <c r="K1083" s="102">
        <v>45791</v>
      </c>
      <c r="L1083" s="103">
        <v>22499.5</v>
      </c>
      <c r="M1083" s="100">
        <f t="shared" si="95"/>
        <v>6.7160639659229471E-3</v>
      </c>
      <c r="O1083" s="103">
        <v>1488.538037</v>
      </c>
      <c r="P1083" s="44">
        <f t="shared" si="89"/>
        <v>8.6338583183853679E-4</v>
      </c>
      <c r="Q1083" s="42"/>
      <c r="R1083" s="42"/>
      <c r="S1083" s="103">
        <v>6161.9167029999999</v>
      </c>
      <c r="T1083" s="44">
        <f t="shared" si="90"/>
        <v>2.2875010316245614E-2</v>
      </c>
      <c r="U1083" s="42"/>
      <c r="V1083" s="42"/>
      <c r="W1083" s="103">
        <v>604.84824352999999</v>
      </c>
      <c r="X1083" s="44">
        <f t="shared" si="91"/>
        <v>1.7975640488948841E-2</v>
      </c>
      <c r="Y1083" s="42"/>
      <c r="Z1083" s="42"/>
      <c r="AA1083" s="103">
        <v>377.20645251000002</v>
      </c>
      <c r="AB1083" s="44">
        <f t="shared" si="92"/>
        <v>1.4243482922446926E-2</v>
      </c>
      <c r="AC1083" s="42"/>
      <c r="AD1083" s="42"/>
      <c r="AE1083" s="42"/>
      <c r="AF1083" s="42"/>
      <c r="AG1083" s="42"/>
      <c r="AH1083" s="42"/>
      <c r="AI1083" s="42"/>
    </row>
    <row r="1084" spans="11:35" ht="14.4">
      <c r="K1084" s="102">
        <v>45792</v>
      </c>
      <c r="L1084" s="103">
        <v>22788.799999999999</v>
      </c>
      <c r="M1084" s="100">
        <f t="shared" si="95"/>
        <v>1.2858063512522389E-2</v>
      </c>
      <c r="O1084" s="103">
        <v>1506.8113969999999</v>
      </c>
      <c r="P1084" s="44">
        <f t="shared" si="89"/>
        <v>1.2276045049428586E-2</v>
      </c>
      <c r="Q1084" s="42"/>
      <c r="R1084" s="42"/>
      <c r="S1084" s="103">
        <v>6160.9253239999998</v>
      </c>
      <c r="T1084" s="44">
        <f t="shared" si="90"/>
        <v>-1.6088808852565695E-4</v>
      </c>
      <c r="U1084" s="42"/>
      <c r="V1084" s="42"/>
      <c r="W1084" s="103">
        <v>602.60233455000002</v>
      </c>
      <c r="X1084" s="44">
        <f t="shared" si="91"/>
        <v>-3.7131776507979275E-3</v>
      </c>
      <c r="Y1084" s="42"/>
      <c r="Z1084" s="42"/>
      <c r="AA1084" s="103">
        <v>374.05806797000002</v>
      </c>
      <c r="AB1084" s="44">
        <f t="shared" si="92"/>
        <v>-8.3465818759198562E-3</v>
      </c>
      <c r="AC1084" s="42"/>
      <c r="AD1084" s="42"/>
      <c r="AE1084" s="42"/>
      <c r="AF1084" s="42"/>
      <c r="AG1084" s="42"/>
      <c r="AH1084" s="42"/>
      <c r="AI1084" s="42"/>
    </row>
    <row r="1085" spans="11:35" ht="14.4">
      <c r="K1085" s="102">
        <v>45793</v>
      </c>
      <c r="L1085" s="103">
        <v>22870.9</v>
      </c>
      <c r="M1085" s="100">
        <f t="shared" si="95"/>
        <v>3.6026469142738105E-3</v>
      </c>
      <c r="O1085" s="103">
        <v>1480.537268</v>
      </c>
      <c r="P1085" s="44">
        <f t="shared" si="89"/>
        <v>-1.7436906206251601E-2</v>
      </c>
      <c r="Q1085" s="42"/>
      <c r="R1085" s="42"/>
      <c r="S1085" s="103">
        <v>6225.3649640000003</v>
      </c>
      <c r="T1085" s="44">
        <f t="shared" si="90"/>
        <v>1.0459409359982796E-2</v>
      </c>
      <c r="U1085" s="42"/>
      <c r="V1085" s="42"/>
      <c r="W1085" s="103">
        <v>601.95351640000001</v>
      </c>
      <c r="X1085" s="44">
        <f t="shared" si="91"/>
        <v>-1.0766937212158822E-3</v>
      </c>
      <c r="Y1085" s="42"/>
      <c r="Z1085" s="42"/>
      <c r="AA1085" s="103">
        <v>379.55524732999999</v>
      </c>
      <c r="AB1085" s="44">
        <f t="shared" si="92"/>
        <v>1.4696058795985678E-2</v>
      </c>
      <c r="AC1085" s="42"/>
      <c r="AD1085" s="42"/>
      <c r="AE1085" s="42"/>
      <c r="AF1085" s="42"/>
      <c r="AG1085" s="42"/>
      <c r="AH1085" s="42"/>
      <c r="AI1085" s="42"/>
    </row>
    <row r="1086" spans="11:35" ht="14.4">
      <c r="K1086" s="102">
        <v>45796</v>
      </c>
      <c r="L1086" s="103">
        <v>22865.8</v>
      </c>
      <c r="M1086" s="100">
        <f t="shared" si="95"/>
        <v>-2.2299078741994105E-4</v>
      </c>
      <c r="O1086" s="103">
        <v>1506.3175220000001</v>
      </c>
      <c r="P1086" s="44">
        <f t="shared" si="89"/>
        <v>1.7412769375826365E-2</v>
      </c>
      <c r="Q1086" s="42"/>
      <c r="R1086" s="42"/>
      <c r="S1086" s="103">
        <v>6523.2743790000004</v>
      </c>
      <c r="T1086" s="44">
        <f t="shared" si="90"/>
        <v>4.7854128508569183E-2</v>
      </c>
      <c r="U1086" s="42"/>
      <c r="V1086" s="42"/>
      <c r="W1086" s="103">
        <v>606.24569800999996</v>
      </c>
      <c r="X1086" s="44">
        <f t="shared" si="91"/>
        <v>7.1304203614748207E-3</v>
      </c>
      <c r="Y1086" s="42"/>
      <c r="Z1086" s="42"/>
      <c r="AA1086" s="103">
        <v>390.59958039999998</v>
      </c>
      <c r="AB1086" s="44">
        <f t="shared" si="92"/>
        <v>2.909809085157411E-2</v>
      </c>
      <c r="AC1086" s="42"/>
      <c r="AD1086" s="42"/>
      <c r="AE1086" s="42"/>
      <c r="AF1086" s="42"/>
      <c r="AG1086" s="42"/>
      <c r="AH1086" s="42"/>
      <c r="AI1086" s="42"/>
    </row>
    <row r="1087" spans="11:35" ht="14.4">
      <c r="K1087" s="102">
        <v>45797</v>
      </c>
      <c r="L1087" s="103">
        <v>22585.599999999999</v>
      </c>
      <c r="M1087" s="100">
        <f t="shared" si="95"/>
        <v>-1.2254108756308613E-2</v>
      </c>
      <c r="O1087" s="103">
        <v>1494.2669820000001</v>
      </c>
      <c r="P1087" s="44">
        <f t="shared" si="89"/>
        <v>-7.9999998831586927E-3</v>
      </c>
      <c r="Q1087" s="42"/>
      <c r="R1087" s="42"/>
      <c r="S1087" s="103">
        <v>6396.8735459999998</v>
      </c>
      <c r="T1087" s="44">
        <f t="shared" si="90"/>
        <v>-1.9376899645202061E-2</v>
      </c>
      <c r="U1087" s="42"/>
      <c r="V1087" s="42"/>
      <c r="W1087" s="103">
        <v>592.17133505000004</v>
      </c>
      <c r="X1087" s="44">
        <f t="shared" si="91"/>
        <v>-2.3215608797223619E-2</v>
      </c>
      <c r="Y1087" s="42"/>
      <c r="Z1087" s="42"/>
      <c r="AA1087" s="103">
        <v>382.50373444000002</v>
      </c>
      <c r="AB1087" s="44">
        <f t="shared" si="92"/>
        <v>-2.0726714431462678E-2</v>
      </c>
      <c r="AC1087" s="42"/>
      <c r="AD1087" s="42"/>
      <c r="AE1087" s="42"/>
      <c r="AF1087" s="42"/>
      <c r="AG1087" s="42"/>
      <c r="AH1087" s="42"/>
      <c r="AI1087" s="42"/>
    </row>
    <row r="1088" spans="11:35" ht="14.4">
      <c r="K1088" s="102">
        <v>45798</v>
      </c>
      <c r="L1088" s="103">
        <v>22730.65</v>
      </c>
      <c r="M1088" s="100">
        <f t="shared" si="95"/>
        <v>6.4222336355910237E-3</v>
      </c>
      <c r="O1088" s="103">
        <v>1491.5012839999999</v>
      </c>
      <c r="P1088" s="44">
        <f t="shared" si="89"/>
        <v>-1.8508727244299639E-3</v>
      </c>
      <c r="Q1088" s="42"/>
      <c r="R1088" s="42"/>
      <c r="S1088" s="103">
        <v>6495.5157650000001</v>
      </c>
      <c r="T1088" s="44">
        <f t="shared" si="90"/>
        <v>1.5420379704345066E-2</v>
      </c>
      <c r="U1088" s="42"/>
      <c r="V1088" s="42"/>
      <c r="W1088" s="103">
        <v>595.96442578000006</v>
      </c>
      <c r="X1088" s="44">
        <f t="shared" si="91"/>
        <v>6.4053940227952744E-3</v>
      </c>
      <c r="Y1088" s="42"/>
      <c r="Z1088" s="42"/>
      <c r="AA1088" s="103">
        <v>374.65776026999998</v>
      </c>
      <c r="AB1088" s="44">
        <f t="shared" si="92"/>
        <v>-2.0512150506156068E-2</v>
      </c>
      <c r="AC1088" s="42"/>
      <c r="AD1088" s="42"/>
      <c r="AE1088" s="42"/>
      <c r="AF1088" s="42"/>
      <c r="AG1088" s="42"/>
      <c r="AH1088" s="42"/>
      <c r="AI1088" s="42"/>
    </row>
    <row r="1089" spans="11:35" ht="14.4">
      <c r="K1089" s="102">
        <v>45799</v>
      </c>
      <c r="L1089" s="103">
        <v>22595</v>
      </c>
      <c r="M1089" s="100">
        <f t="shared" si="95"/>
        <v>-5.967713197818858E-3</v>
      </c>
      <c r="O1089" s="103">
        <v>1513.3305419999999</v>
      </c>
      <c r="P1089" s="44">
        <f t="shared" si="89"/>
        <v>1.4635762123822671E-2</v>
      </c>
      <c r="Q1089" s="42"/>
      <c r="R1089" s="42"/>
      <c r="S1089" s="103">
        <v>6481.6364579999999</v>
      </c>
      <c r="T1089" s="44">
        <f t="shared" si="90"/>
        <v>-2.1367521074748819E-3</v>
      </c>
      <c r="U1089" s="42"/>
      <c r="V1089" s="42"/>
      <c r="W1089" s="103">
        <v>589.57606244999999</v>
      </c>
      <c r="X1089" s="44">
        <f t="shared" si="91"/>
        <v>-1.0719370240327653E-2</v>
      </c>
      <c r="Y1089" s="42"/>
      <c r="Z1089" s="42"/>
      <c r="AA1089" s="103">
        <v>379.45529861</v>
      </c>
      <c r="AB1089" s="44">
        <f t="shared" si="92"/>
        <v>1.2805122030683735E-2</v>
      </c>
      <c r="AC1089" s="42"/>
      <c r="AD1089" s="42"/>
      <c r="AE1089" s="42"/>
      <c r="AF1089" s="42"/>
      <c r="AG1089" s="42"/>
      <c r="AH1089" s="42"/>
      <c r="AI1089" s="42"/>
    </row>
    <row r="1090" spans="11:35" ht="14.4">
      <c r="K1090" s="102">
        <v>45800</v>
      </c>
      <c r="L1090" s="103">
        <v>22781.05</v>
      </c>
      <c r="M1090" s="100">
        <f t="shared" si="95"/>
        <v>8.2341225934940976E-3</v>
      </c>
      <c r="O1090" s="103">
        <v>1517.083989</v>
      </c>
      <c r="P1090" s="44">
        <f t="shared" si="89"/>
        <v>2.4802558964014398E-3</v>
      </c>
      <c r="Q1090" s="42"/>
      <c r="R1090" s="42"/>
      <c r="S1090" s="103">
        <v>6427.110608</v>
      </c>
      <c r="T1090" s="44">
        <f t="shared" si="90"/>
        <v>-8.4123585692161829E-3</v>
      </c>
      <c r="U1090" s="42"/>
      <c r="V1090" s="42"/>
      <c r="W1090" s="103">
        <v>592.22124413999995</v>
      </c>
      <c r="X1090" s="44">
        <f t="shared" si="91"/>
        <v>4.4865825776707613E-3</v>
      </c>
      <c r="Y1090" s="42"/>
      <c r="Z1090" s="42"/>
      <c r="AA1090" s="103">
        <v>378.80563196000003</v>
      </c>
      <c r="AB1090" s="44">
        <f t="shared" si="92"/>
        <v>-1.7121032500528877E-3</v>
      </c>
      <c r="AC1090" s="42"/>
      <c r="AD1090" s="42"/>
      <c r="AE1090" s="42"/>
      <c r="AF1090" s="42"/>
      <c r="AG1090" s="42"/>
      <c r="AH1090" s="42"/>
      <c r="AI1090" s="42"/>
    </row>
    <row r="1091" spans="11:35" ht="14.4">
      <c r="K1091" s="102">
        <v>45803</v>
      </c>
      <c r="L1091" s="103">
        <v>22908.3</v>
      </c>
      <c r="M1091" s="100">
        <f t="shared" si="95"/>
        <v>5.5857829204535303E-3</v>
      </c>
      <c r="O1091" s="103">
        <v>1514.417066</v>
      </c>
      <c r="P1091" s="44">
        <f t="shared" si="89"/>
        <v>-1.7579270622702925E-3</v>
      </c>
      <c r="Q1091" s="42"/>
      <c r="R1091" s="42"/>
      <c r="S1091" s="103">
        <v>6678.9208959999996</v>
      </c>
      <c r="T1091" s="44">
        <f t="shared" si="90"/>
        <v>3.9179392320798812E-2</v>
      </c>
      <c r="U1091" s="42"/>
      <c r="V1091" s="42"/>
      <c r="W1091" s="103">
        <v>593.96806223999999</v>
      </c>
      <c r="X1091" s="44">
        <f t="shared" si="91"/>
        <v>2.9496039145584518E-3</v>
      </c>
      <c r="Y1091" s="42"/>
      <c r="Z1091" s="42"/>
      <c r="AA1091" s="103">
        <v>381.50424728000002</v>
      </c>
      <c r="AB1091" s="44">
        <f t="shared" si="92"/>
        <v>7.1240105540060217E-3</v>
      </c>
      <c r="AC1091" s="42"/>
      <c r="AD1091" s="42"/>
      <c r="AE1091" s="42"/>
      <c r="AF1091" s="42"/>
      <c r="AG1091" s="42"/>
      <c r="AH1091" s="42"/>
      <c r="AI1091" s="42"/>
    </row>
    <row r="1092" spans="11:35" ht="14.4">
      <c r="K1092" s="102">
        <v>45804</v>
      </c>
      <c r="L1092" s="103">
        <v>22816.5</v>
      </c>
      <c r="M1092" s="100">
        <f t="shared" si="95"/>
        <v>-4.0072812037558192E-3</v>
      </c>
      <c r="O1092" s="103">
        <v>1517.9729629999999</v>
      </c>
      <c r="P1092" s="44">
        <f t="shared" si="89"/>
        <v>2.3480301957981009E-3</v>
      </c>
      <c r="Q1092" s="42"/>
      <c r="R1092" s="42"/>
      <c r="S1092" s="103">
        <v>6640.2571109999999</v>
      </c>
      <c r="T1092" s="44">
        <f t="shared" si="90"/>
        <v>-5.7889269242813457E-3</v>
      </c>
      <c r="U1092" s="42"/>
      <c r="V1092" s="42"/>
      <c r="W1092" s="103">
        <v>600.70578918000001</v>
      </c>
      <c r="X1092" s="44">
        <f t="shared" si="91"/>
        <v>1.1343584560069342E-2</v>
      </c>
      <c r="Y1092" s="42"/>
      <c r="Z1092" s="42"/>
      <c r="AA1092" s="103">
        <v>383.55319594999997</v>
      </c>
      <c r="AB1092" s="44">
        <f t="shared" si="92"/>
        <v>5.3707099845108353E-3</v>
      </c>
      <c r="AC1092" s="42"/>
      <c r="AD1092" s="42"/>
      <c r="AE1092" s="42"/>
      <c r="AF1092" s="42"/>
      <c r="AG1092" s="42"/>
      <c r="AH1092" s="42"/>
      <c r="AI1092" s="42"/>
    </row>
    <row r="1093" spans="11:35" ht="14.4">
      <c r="K1093" s="102">
        <v>45805</v>
      </c>
      <c r="L1093" s="103">
        <v>22779.4</v>
      </c>
      <c r="M1093" s="100">
        <f t="shared" ref="M1093:M1108" si="96">L1093/L1092-1</f>
        <v>-1.6260162601625661E-3</v>
      </c>
      <c r="O1093" s="103">
        <v>1615.6613580000001</v>
      </c>
      <c r="P1093" s="44">
        <f t="shared" si="89"/>
        <v>6.4354502603878094E-2</v>
      </c>
      <c r="Q1093" s="42"/>
      <c r="R1093" s="42"/>
      <c r="S1093" s="103">
        <v>6578.7916080000005</v>
      </c>
      <c r="T1093" s="44">
        <f t="shared" si="90"/>
        <v>-9.2564944357618195E-3</v>
      </c>
      <c r="U1093" s="42"/>
      <c r="V1093" s="42"/>
      <c r="W1093" s="103">
        <v>609.38997057999995</v>
      </c>
      <c r="X1093" s="44">
        <f t="shared" si="91"/>
        <v>1.4456630111479907E-2</v>
      </c>
      <c r="Y1093" s="42"/>
      <c r="Z1093" s="42"/>
      <c r="AA1093" s="103">
        <v>385.20234976</v>
      </c>
      <c r="AB1093" s="44">
        <f t="shared" si="92"/>
        <v>4.2996742757295259E-3</v>
      </c>
      <c r="AC1093" s="42"/>
      <c r="AD1093" s="42"/>
      <c r="AE1093" s="42"/>
      <c r="AF1093" s="42"/>
      <c r="AG1093" s="42"/>
      <c r="AH1093" s="42"/>
      <c r="AI1093" s="42"/>
    </row>
    <row r="1094" spans="11:35" ht="14.4">
      <c r="K1094" s="102">
        <v>45806</v>
      </c>
      <c r="L1094" s="103">
        <v>22861.35</v>
      </c>
      <c r="M1094" s="100">
        <f t="shared" si="96"/>
        <v>3.5975486623878172E-3</v>
      </c>
      <c r="O1094" s="103">
        <v>1646.479133</v>
      </c>
      <c r="P1094" s="44">
        <f t="shared" si="89"/>
        <v>1.9074402471412011E-2</v>
      </c>
      <c r="Q1094" s="42"/>
      <c r="R1094" s="42"/>
      <c r="S1094" s="103">
        <v>6574.3304019999996</v>
      </c>
      <c r="T1094" s="44">
        <f t="shared" si="90"/>
        <v>-6.7811936687212082E-4</v>
      </c>
      <c r="U1094" s="42"/>
      <c r="V1094" s="42"/>
      <c r="W1094" s="103">
        <v>613.38269765999996</v>
      </c>
      <c r="X1094" s="44">
        <f t="shared" si="91"/>
        <v>6.552006552060341E-3</v>
      </c>
      <c r="Y1094" s="42"/>
      <c r="Z1094" s="42"/>
      <c r="AA1094" s="103">
        <v>390.69952912000002</v>
      </c>
      <c r="AB1094" s="44">
        <f t="shared" si="92"/>
        <v>1.427088740093363E-2</v>
      </c>
      <c r="AC1094" s="42"/>
      <c r="AD1094" s="42"/>
      <c r="AE1094" s="42"/>
      <c r="AF1094" s="42"/>
      <c r="AG1094" s="42"/>
      <c r="AH1094" s="42"/>
      <c r="AI1094" s="42"/>
    </row>
    <row r="1095" spans="11:35" ht="14.4">
      <c r="K1095" s="102">
        <v>45807</v>
      </c>
      <c r="L1095" s="103">
        <v>22801.95</v>
      </c>
      <c r="M1095" s="100">
        <f t="shared" si="96"/>
        <v>-2.5982717556048973E-3</v>
      </c>
      <c r="O1095" s="103">
        <v>1727.079467</v>
      </c>
      <c r="P1095" s="44">
        <f t="shared" si="89"/>
        <v>4.8953146374312473E-2</v>
      </c>
      <c r="Q1095" s="42"/>
      <c r="R1095" s="42"/>
      <c r="S1095" s="103">
        <v>6554.9985100000004</v>
      </c>
      <c r="T1095" s="44">
        <f t="shared" si="90"/>
        <v>-2.9405111726843458E-3</v>
      </c>
      <c r="U1095" s="42"/>
      <c r="V1095" s="42"/>
      <c r="W1095" s="103">
        <v>608.49160699000004</v>
      </c>
      <c r="X1095" s="44">
        <f t="shared" si="91"/>
        <v>-7.9739625663700631E-3</v>
      </c>
      <c r="Y1095" s="42"/>
      <c r="Z1095" s="42"/>
      <c r="AA1095" s="103">
        <v>390.79947783</v>
      </c>
      <c r="AB1095" s="44">
        <f t="shared" si="92"/>
        <v>2.5581988856004934E-4</v>
      </c>
      <c r="AC1095" s="42"/>
      <c r="AD1095" s="42"/>
      <c r="AE1095" s="42"/>
      <c r="AF1095" s="42"/>
      <c r="AG1095" s="42"/>
      <c r="AH1095" s="42"/>
      <c r="AI1095" s="42"/>
    </row>
    <row r="1096" spans="11:35" ht="14.4">
      <c r="K1096" s="102">
        <v>45810</v>
      </c>
      <c r="L1096" s="103">
        <v>22834.5</v>
      </c>
      <c r="M1096" s="100">
        <f t="shared" si="96"/>
        <v>1.4275094893199114E-3</v>
      </c>
      <c r="O1096" s="103">
        <v>1797.1108850000001</v>
      </c>
      <c r="P1096" s="44">
        <f t="shared" si="89"/>
        <v>4.0549042089908616E-2</v>
      </c>
      <c r="Q1096" s="42"/>
      <c r="R1096" s="42"/>
      <c r="S1096" s="103">
        <v>6482.627837</v>
      </c>
      <c r="T1096" s="44">
        <f t="shared" si="90"/>
        <v>-1.1040532334156139E-2</v>
      </c>
      <c r="U1096" s="42"/>
      <c r="V1096" s="42"/>
      <c r="W1096" s="103">
        <v>609.98887964000005</v>
      </c>
      <c r="X1096" s="44">
        <f t="shared" si="91"/>
        <v>2.4606299130509601E-3</v>
      </c>
      <c r="Y1096" s="42"/>
      <c r="Z1096" s="42"/>
      <c r="AA1096" s="103">
        <v>365.91224765999999</v>
      </c>
      <c r="AB1096" s="44">
        <f t="shared" si="92"/>
        <v>-6.3682864440331E-2</v>
      </c>
      <c r="AC1096" s="42"/>
      <c r="AD1096" s="42"/>
      <c r="AE1096" s="42"/>
      <c r="AF1096" s="42"/>
      <c r="AG1096" s="42"/>
      <c r="AH1096" s="42"/>
      <c r="AI1096" s="42"/>
    </row>
    <row r="1097" spans="11:35" ht="14.4">
      <c r="K1097" s="102">
        <v>45811</v>
      </c>
      <c r="L1097" s="103">
        <v>22711.3</v>
      </c>
      <c r="M1097" s="100">
        <f t="shared" si="96"/>
        <v>-5.3953447634063068E-3</v>
      </c>
      <c r="O1097" s="103">
        <v>1812.4209980000001</v>
      </c>
      <c r="P1097" s="44">
        <f t="shared" si="89"/>
        <v>8.5192923418300204E-3</v>
      </c>
      <c r="Q1097" s="42"/>
      <c r="R1097" s="42"/>
      <c r="S1097" s="103">
        <v>6473.7054250000001</v>
      </c>
      <c r="T1097" s="44">
        <f t="shared" si="90"/>
        <v>-1.376357277379836E-3</v>
      </c>
      <c r="U1097" s="42"/>
      <c r="V1097" s="42"/>
      <c r="W1097" s="103">
        <v>618.47342469</v>
      </c>
      <c r="X1097" s="44">
        <f t="shared" si="91"/>
        <v>1.39093438146074E-2</v>
      </c>
      <c r="Y1097" s="42"/>
      <c r="Z1097" s="42"/>
      <c r="AA1097" s="103">
        <v>365.41250408000002</v>
      </c>
      <c r="AB1097" s="44">
        <f t="shared" si="92"/>
        <v>-1.3657470696754048E-3</v>
      </c>
      <c r="AC1097" s="42"/>
      <c r="AD1097" s="42"/>
      <c r="AE1097" s="42"/>
      <c r="AF1097" s="42"/>
      <c r="AG1097" s="42"/>
      <c r="AH1097" s="42"/>
      <c r="AI1097" s="42"/>
    </row>
    <row r="1098" spans="11:35" ht="14.4">
      <c r="K1098" s="102">
        <v>45812</v>
      </c>
      <c r="L1098" s="103">
        <v>22807.85</v>
      </c>
      <c r="M1098" s="100">
        <f t="shared" si="96"/>
        <v>4.2511877347399807E-3</v>
      </c>
      <c r="O1098" s="103">
        <v>1853.01749</v>
      </c>
      <c r="P1098" s="44">
        <f t="shared" si="89"/>
        <v>2.2399040865669795E-2</v>
      </c>
      <c r="Q1098" s="42"/>
      <c r="R1098" s="42"/>
      <c r="S1098" s="103">
        <v>6560.9467850000001</v>
      </c>
      <c r="T1098" s="44">
        <f t="shared" si="90"/>
        <v>1.3476263480122652E-2</v>
      </c>
      <c r="U1098" s="42"/>
      <c r="V1098" s="42"/>
      <c r="W1098" s="103">
        <v>622.21660632999999</v>
      </c>
      <c r="X1098" s="44">
        <f t="shared" si="91"/>
        <v>6.0522918052237085E-3</v>
      </c>
      <c r="Y1098" s="42"/>
      <c r="Z1098" s="42"/>
      <c r="AA1098" s="103">
        <v>370.35996549999999</v>
      </c>
      <c r="AB1098" s="44">
        <f t="shared" si="92"/>
        <v>1.3539387308204365E-2</v>
      </c>
      <c r="AC1098" s="42"/>
      <c r="AD1098" s="42"/>
      <c r="AE1098" s="42"/>
      <c r="AF1098" s="42"/>
      <c r="AG1098" s="42"/>
      <c r="AH1098" s="42"/>
      <c r="AI1098" s="42"/>
    </row>
    <row r="1099" spans="11:35" ht="14.4">
      <c r="K1099" s="102">
        <v>45813</v>
      </c>
      <c r="L1099" s="103">
        <v>22934.5</v>
      </c>
      <c r="M1099" s="100">
        <f t="shared" si="96"/>
        <v>5.5529127033018266E-3</v>
      </c>
      <c r="O1099" s="103">
        <v>1828.027435</v>
      </c>
      <c r="P1099" s="44">
        <f t="shared" si="89"/>
        <v>-1.3486140921422196E-2</v>
      </c>
      <c r="Q1099" s="42"/>
      <c r="R1099" s="42"/>
      <c r="S1099" s="103">
        <v>6571.3562650000003</v>
      </c>
      <c r="T1099" s="44">
        <f t="shared" si="90"/>
        <v>1.5865819890201749E-3</v>
      </c>
      <c r="U1099" s="42"/>
      <c r="V1099" s="42"/>
      <c r="W1099" s="103">
        <v>639.48515095000005</v>
      </c>
      <c r="X1099" s="44">
        <f t="shared" si="91"/>
        <v>2.7753268627551675E-2</v>
      </c>
      <c r="Y1099" s="42"/>
      <c r="Z1099" s="42"/>
      <c r="AA1099" s="103">
        <v>369.31050398999997</v>
      </c>
      <c r="AB1099" s="44">
        <f t="shared" si="92"/>
        <v>-2.8336256824713635E-3</v>
      </c>
      <c r="AC1099" s="42"/>
      <c r="AD1099" s="42"/>
      <c r="AE1099" s="42"/>
      <c r="AF1099" s="42"/>
      <c r="AG1099" s="42"/>
      <c r="AH1099" s="42"/>
      <c r="AI1099" s="42"/>
    </row>
    <row r="1100" spans="11:35" ht="14.4">
      <c r="K1100" s="102">
        <v>45814</v>
      </c>
      <c r="L1100" s="103">
        <v>23165.1</v>
      </c>
      <c r="M1100" s="100">
        <f t="shared" si="96"/>
        <v>1.0054721053434745E-2</v>
      </c>
      <c r="O1100" s="103">
        <v>1902.997599</v>
      </c>
      <c r="P1100" s="44">
        <f t="shared" si="89"/>
        <v>4.1011509217311115E-2</v>
      </c>
      <c r="Q1100" s="42"/>
      <c r="R1100" s="42"/>
      <c r="S1100" s="103">
        <v>6488.080422</v>
      </c>
      <c r="T1100" s="44">
        <f t="shared" si="90"/>
        <v>-1.2672550329304144E-2</v>
      </c>
      <c r="U1100" s="42"/>
      <c r="V1100" s="42"/>
      <c r="W1100" s="103">
        <v>640.88260543000001</v>
      </c>
      <c r="X1100" s="44">
        <f t="shared" si="91"/>
        <v>2.1852805775457451E-3</v>
      </c>
      <c r="Y1100" s="42"/>
      <c r="Z1100" s="42"/>
      <c r="AA1100" s="103">
        <v>367.91122196999999</v>
      </c>
      <c r="AB1100" s="44">
        <f t="shared" si="92"/>
        <v>-3.7889039301136629E-3</v>
      </c>
      <c r="AC1100" s="42"/>
      <c r="AD1100" s="42"/>
      <c r="AE1100" s="42"/>
      <c r="AF1100" s="42"/>
      <c r="AG1100" s="42"/>
      <c r="AH1100" s="42"/>
      <c r="AI1100" s="42"/>
    </row>
    <row r="1101" spans="11:35" ht="14.4">
      <c r="K1101" s="102">
        <v>45817</v>
      </c>
      <c r="L1101" s="103">
        <v>23330.55</v>
      </c>
      <c r="M1101" s="100">
        <f t="shared" si="96"/>
        <v>7.1422096170532523E-3</v>
      </c>
      <c r="O1101" s="103">
        <v>1988.339129</v>
      </c>
      <c r="P1101" s="44">
        <f t="shared" si="89"/>
        <v>4.4845842183324658E-2</v>
      </c>
      <c r="Q1101" s="42"/>
      <c r="R1101" s="42"/>
      <c r="S1101" s="103">
        <v>6575.8174710000003</v>
      </c>
      <c r="T1101" s="44">
        <f t="shared" si="90"/>
        <v>1.352280540520101E-2</v>
      </c>
      <c r="U1101" s="42"/>
      <c r="V1101" s="42"/>
      <c r="W1101" s="103">
        <v>666.13660420999997</v>
      </c>
      <c r="X1101" s="44">
        <f t="shared" si="91"/>
        <v>3.9405030759191551E-2</v>
      </c>
      <c r="Y1101" s="42"/>
      <c r="Z1101" s="42"/>
      <c r="AA1101" s="103">
        <v>369.41045270000001</v>
      </c>
      <c r="AB1101" s="44">
        <f t="shared" si="92"/>
        <v>4.0749796159309515E-3</v>
      </c>
      <c r="AC1101" s="42"/>
      <c r="AD1101" s="42"/>
      <c r="AE1101" s="42"/>
      <c r="AF1101" s="42"/>
      <c r="AG1101" s="42"/>
      <c r="AH1101" s="42"/>
      <c r="AI1101" s="42"/>
    </row>
    <row r="1102" spans="11:35" ht="14.4">
      <c r="K1102" s="102">
        <v>45818</v>
      </c>
      <c r="L1102" s="103">
        <v>23339.95</v>
      </c>
      <c r="M1102" s="100">
        <f t="shared" si="96"/>
        <v>4.029052036922387E-4</v>
      </c>
      <c r="O1102" s="103">
        <v>2073.9769849999998</v>
      </c>
      <c r="P1102" s="44">
        <f t="shared" si="89"/>
        <v>4.3070045120054523E-2</v>
      </c>
      <c r="Q1102" s="42"/>
      <c r="R1102" s="42"/>
      <c r="S1102" s="103">
        <v>6616.4640129999998</v>
      </c>
      <c r="T1102" s="44">
        <f t="shared" si="90"/>
        <v>6.1812150625004669E-3</v>
      </c>
      <c r="U1102" s="42"/>
      <c r="V1102" s="42"/>
      <c r="W1102" s="103">
        <v>665.23824061000005</v>
      </c>
      <c r="X1102" s="44">
        <f t="shared" si="91"/>
        <v>-1.3486176773986891E-3</v>
      </c>
      <c r="Y1102" s="42"/>
      <c r="Z1102" s="42"/>
      <c r="AA1102" s="103">
        <v>373.50835003999998</v>
      </c>
      <c r="AB1102" s="44">
        <f t="shared" si="92"/>
        <v>1.1093073598889003E-2</v>
      </c>
      <c r="AC1102" s="42"/>
      <c r="AD1102" s="42"/>
      <c r="AE1102" s="42"/>
      <c r="AF1102" s="42"/>
      <c r="AG1102" s="42"/>
      <c r="AH1102" s="42"/>
      <c r="AI1102" s="42"/>
    </row>
    <row r="1103" spans="11:35" ht="14.4">
      <c r="K1103" s="102">
        <v>45819</v>
      </c>
      <c r="L1103" s="103">
        <v>23337.85</v>
      </c>
      <c r="M1103" s="100">
        <f t="shared" si="96"/>
        <v>-8.9974485806609827E-5</v>
      </c>
      <c r="O1103" s="103">
        <v>2104.3008850000001</v>
      </c>
      <c r="P1103" s="44">
        <f t="shared" si="89"/>
        <v>1.4621136212849661E-2</v>
      </c>
      <c r="Q1103" s="42"/>
      <c r="R1103" s="42"/>
      <c r="S1103" s="103">
        <v>6661.0760719999998</v>
      </c>
      <c r="T1103" s="44">
        <f t="shared" si="90"/>
        <v>6.7425831852703233E-3</v>
      </c>
      <c r="U1103" s="42"/>
      <c r="V1103" s="42"/>
      <c r="W1103" s="103">
        <v>675.22005831000001</v>
      </c>
      <c r="X1103" s="44">
        <f t="shared" si="91"/>
        <v>1.5004876585036575E-2</v>
      </c>
      <c r="Y1103" s="42"/>
      <c r="Z1103" s="42"/>
      <c r="AA1103" s="103">
        <v>372.15904238000002</v>
      </c>
      <c r="AB1103" s="44">
        <f t="shared" si="92"/>
        <v>-3.6125234144175344E-3</v>
      </c>
      <c r="AC1103" s="42"/>
      <c r="AD1103" s="42"/>
      <c r="AE1103" s="42"/>
      <c r="AF1103" s="42"/>
      <c r="AG1103" s="42"/>
      <c r="AH1103" s="42"/>
      <c r="AI1103" s="42"/>
    </row>
    <row r="1104" spans="11:35" ht="14.4">
      <c r="K1104" s="102">
        <v>45820</v>
      </c>
      <c r="L1104" s="103">
        <v>23046.45</v>
      </c>
      <c r="M1104" s="100">
        <f t="shared" si="96"/>
        <v>-1.2486154465814026E-2</v>
      </c>
      <c r="O1104" s="103">
        <v>2038.3192389999999</v>
      </c>
      <c r="P1104" s="44">
        <f t="shared" ref="P1104:P1167" si="97">O1104/O1103-1</f>
        <v>-3.1355613862225851E-2</v>
      </c>
      <c r="Q1104" s="42"/>
      <c r="R1104" s="42"/>
      <c r="S1104" s="103">
        <v>6667.0243469999996</v>
      </c>
      <c r="T1104" s="44">
        <f t="shared" ref="T1104:T1167" si="98">S1104/S1103-1</f>
        <v>8.9299010185506233E-4</v>
      </c>
      <c r="U1104" s="42"/>
      <c r="V1104" s="42"/>
      <c r="W1104" s="103">
        <v>665.53769514999999</v>
      </c>
      <c r="X1104" s="44">
        <f t="shared" ref="X1104:X1167" si="99">W1104/W1103-1</f>
        <v>-1.4339566843191709E-2</v>
      </c>
      <c r="Y1104" s="42"/>
      <c r="Z1104" s="42"/>
      <c r="AA1104" s="103">
        <v>372.60881160000002</v>
      </c>
      <c r="AB1104" s="44">
        <f t="shared" ref="AB1104:AB1167" si="100">AA1104/AA1103-1</f>
        <v>1.2085403517907434E-3</v>
      </c>
      <c r="AC1104" s="42"/>
      <c r="AD1104" s="42"/>
      <c r="AE1104" s="42"/>
      <c r="AF1104" s="42"/>
      <c r="AG1104" s="42"/>
      <c r="AH1104" s="42"/>
      <c r="AI1104" s="42"/>
    </row>
    <row r="1105" spans="11:35" ht="14.4">
      <c r="K1105" s="102">
        <v>45821</v>
      </c>
      <c r="L1105" s="103">
        <v>22906.2</v>
      </c>
      <c r="M1105" s="100">
        <f t="shared" si="96"/>
        <v>-6.0855359502223205E-3</v>
      </c>
      <c r="O1105" s="103">
        <v>2083.8544769999999</v>
      </c>
      <c r="P1105" s="44">
        <f t="shared" si="97"/>
        <v>2.2339600749850863E-2</v>
      </c>
      <c r="Q1105" s="42"/>
      <c r="R1105" s="42"/>
      <c r="S1105" s="103">
        <v>6609.5243600000003</v>
      </c>
      <c r="T1105" s="44">
        <f t="shared" si="98"/>
        <v>-8.6245353259993829E-3</v>
      </c>
      <c r="U1105" s="42"/>
      <c r="V1105" s="42"/>
      <c r="W1105" s="103">
        <v>665.38796788000002</v>
      </c>
      <c r="X1105" s="44">
        <f t="shared" si="99"/>
        <v>-2.2497188527570433E-4</v>
      </c>
      <c r="Y1105" s="42"/>
      <c r="Z1105" s="42"/>
      <c r="AA1105" s="103">
        <v>370.45991421000002</v>
      </c>
      <c r="AB1105" s="44">
        <f t="shared" si="100"/>
        <v>-5.767167396746542E-3</v>
      </c>
      <c r="AC1105" s="42"/>
      <c r="AD1105" s="42"/>
      <c r="AE1105" s="42"/>
      <c r="AF1105" s="42"/>
      <c r="AG1105" s="42"/>
      <c r="AH1105" s="42"/>
      <c r="AI1105" s="42"/>
    </row>
    <row r="1106" spans="11:35" ht="14.4">
      <c r="K1106" s="102">
        <v>45824</v>
      </c>
      <c r="L1106" s="103">
        <v>23095.05</v>
      </c>
      <c r="M1106" s="100">
        <f t="shared" si="96"/>
        <v>8.2444927574192306E-3</v>
      </c>
      <c r="O1106" s="103">
        <v>2070.1247629999998</v>
      </c>
      <c r="P1106" s="44">
        <f t="shared" si="97"/>
        <v>-6.5886145849137767E-3</v>
      </c>
      <c r="Q1106" s="42"/>
      <c r="R1106" s="42"/>
      <c r="S1106" s="103">
        <v>6629.8476309999996</v>
      </c>
      <c r="T1106" s="44">
        <f t="shared" si="98"/>
        <v>3.0748462208556315E-3</v>
      </c>
      <c r="U1106" s="42"/>
      <c r="V1106" s="42"/>
      <c r="W1106" s="103">
        <v>679.01314904000003</v>
      </c>
      <c r="X1106" s="44">
        <f t="shared" si="99"/>
        <v>2.0477047704080542E-2</v>
      </c>
      <c r="Y1106" s="42"/>
      <c r="Z1106" s="42"/>
      <c r="AA1106" s="103">
        <v>370.60983728999997</v>
      </c>
      <c r="AB1106" s="44">
        <f t="shared" si="100"/>
        <v>4.0469447367774691E-4</v>
      </c>
      <c r="AC1106" s="42"/>
      <c r="AD1106" s="42"/>
      <c r="AE1106" s="42"/>
      <c r="AF1106" s="42"/>
      <c r="AG1106" s="42"/>
      <c r="AH1106" s="42"/>
      <c r="AI1106" s="42"/>
    </row>
    <row r="1107" spans="11:35" ht="14.4">
      <c r="K1107" s="102">
        <v>45825</v>
      </c>
      <c r="L1107" s="103">
        <v>22981.5</v>
      </c>
      <c r="M1107" s="100">
        <f t="shared" si="96"/>
        <v>-4.9166379808659455E-3</v>
      </c>
      <c r="O1107" s="103">
        <v>2045.6285829999999</v>
      </c>
      <c r="P1107" s="44">
        <f t="shared" si="97"/>
        <v>-1.1833190171833041E-2</v>
      </c>
      <c r="Q1107" s="42"/>
      <c r="R1107" s="42"/>
      <c r="S1107" s="103">
        <v>6481.6364579999999</v>
      </c>
      <c r="T1107" s="44">
        <f t="shared" si="98"/>
        <v>-2.2355140155407294E-2</v>
      </c>
      <c r="U1107" s="42"/>
      <c r="V1107" s="42"/>
      <c r="W1107" s="103">
        <v>659.34896817000003</v>
      </c>
      <c r="X1107" s="44">
        <f t="shared" si="99"/>
        <v>-2.8959941199668271E-2</v>
      </c>
      <c r="Y1107" s="42"/>
      <c r="Z1107" s="42"/>
      <c r="AA1107" s="103">
        <v>369.96017064</v>
      </c>
      <c r="AB1107" s="44">
        <f t="shared" si="100"/>
        <v>-1.7529665557464158E-3</v>
      </c>
      <c r="AC1107" s="42"/>
      <c r="AD1107" s="42"/>
      <c r="AE1107" s="42"/>
      <c r="AF1107" s="42"/>
      <c r="AG1107" s="42"/>
      <c r="AH1107" s="42"/>
      <c r="AI1107" s="42"/>
    </row>
    <row r="1108" spans="11:35" ht="14.4">
      <c r="K1108" s="102">
        <v>45826</v>
      </c>
      <c r="L1108" s="103">
        <v>22925.200000000001</v>
      </c>
      <c r="M1108" s="100">
        <f t="shared" si="96"/>
        <v>-2.4497965755063689E-3</v>
      </c>
      <c r="O1108" s="103">
        <v>1984.289358</v>
      </c>
      <c r="P1108" s="44">
        <f t="shared" si="97"/>
        <v>-2.9985514237410249E-2</v>
      </c>
      <c r="Q1108" s="42"/>
      <c r="R1108" s="42"/>
      <c r="S1108" s="103">
        <v>6492.5416279999999</v>
      </c>
      <c r="T1108" s="44">
        <f t="shared" si="98"/>
        <v>1.682471713843281E-3</v>
      </c>
      <c r="U1108" s="42"/>
      <c r="V1108" s="42"/>
      <c r="W1108" s="103">
        <v>663.14205890000005</v>
      </c>
      <c r="X1108" s="44">
        <f t="shared" si="99"/>
        <v>5.7527817788622926E-3</v>
      </c>
      <c r="Y1108" s="42"/>
      <c r="Z1108" s="42"/>
      <c r="AA1108" s="103">
        <v>362.96376055000002</v>
      </c>
      <c r="AB1108" s="44">
        <f t="shared" si="100"/>
        <v>-1.8911252197491346E-2</v>
      </c>
      <c r="AC1108" s="42"/>
      <c r="AD1108" s="42"/>
      <c r="AE1108" s="42"/>
      <c r="AF1108" s="42"/>
      <c r="AG1108" s="42"/>
      <c r="AH1108" s="42"/>
      <c r="AI1108" s="42"/>
    </row>
    <row r="1109" spans="11:35" ht="14.4">
      <c r="K1109" s="102">
        <v>45827</v>
      </c>
      <c r="L1109" s="103">
        <v>22763.5</v>
      </c>
      <c r="M1109" s="100">
        <f t="shared" ref="M1109:M1124" si="101">L1109/L1108-1</f>
        <v>-7.0533735801651121E-3</v>
      </c>
      <c r="O1109" s="103">
        <v>1949.1254859999999</v>
      </c>
      <c r="P1109" s="44">
        <f t="shared" si="97"/>
        <v>-1.7721141253028927E-2</v>
      </c>
      <c r="Q1109" s="42"/>
      <c r="R1109" s="42"/>
      <c r="S1109" s="103">
        <v>6437.0243989999999</v>
      </c>
      <c r="T1109" s="44">
        <f t="shared" si="98"/>
        <v>-8.5509238416854316E-3</v>
      </c>
      <c r="U1109" s="42"/>
      <c r="V1109" s="42"/>
      <c r="W1109" s="103">
        <v>645.07496886000001</v>
      </c>
      <c r="X1109" s="44">
        <f t="shared" si="99"/>
        <v>-2.7244675250984951E-2</v>
      </c>
      <c r="Y1109" s="42"/>
      <c r="Z1109" s="42"/>
      <c r="AA1109" s="103">
        <v>358.31614526999999</v>
      </c>
      <c r="AB1109" s="44">
        <f t="shared" si="100"/>
        <v>-1.2804626205540459E-2</v>
      </c>
      <c r="AC1109" s="42"/>
      <c r="AD1109" s="42"/>
      <c r="AE1109" s="42"/>
      <c r="AF1109" s="42"/>
      <c r="AG1109" s="42"/>
      <c r="AH1109" s="42"/>
      <c r="AI1109" s="42"/>
    </row>
    <row r="1110" spans="11:35" ht="14.4">
      <c r="K1110" s="102">
        <v>45828</v>
      </c>
      <c r="L1110" s="103">
        <v>23041.1</v>
      </c>
      <c r="M1110" s="100">
        <f t="shared" si="101"/>
        <v>1.219496123179642E-2</v>
      </c>
      <c r="O1110" s="103">
        <v>1814.791596</v>
      </c>
      <c r="P1110" s="44">
        <f t="shared" si="97"/>
        <v>-6.892008286017548E-2</v>
      </c>
      <c r="Q1110" s="42"/>
      <c r="R1110" s="42"/>
      <c r="S1110" s="103">
        <v>6535.1709279999995</v>
      </c>
      <c r="T1110" s="44">
        <f t="shared" si="98"/>
        <v>1.5247189216067936E-2</v>
      </c>
      <c r="U1110" s="42"/>
      <c r="V1110" s="42"/>
      <c r="W1110" s="103">
        <v>649.81633226999998</v>
      </c>
      <c r="X1110" s="44">
        <f t="shared" si="99"/>
        <v>7.3500967157027475E-3</v>
      </c>
      <c r="Y1110" s="42"/>
      <c r="Z1110" s="42"/>
      <c r="AA1110" s="103">
        <v>355.56755559999999</v>
      </c>
      <c r="AB1110" s="44">
        <f t="shared" si="100"/>
        <v>-7.6708507453072672E-3</v>
      </c>
      <c r="AC1110" s="42"/>
      <c r="AD1110" s="42"/>
      <c r="AE1110" s="42"/>
      <c r="AF1110" s="42"/>
      <c r="AG1110" s="42"/>
      <c r="AH1110" s="42"/>
      <c r="AI1110" s="42"/>
    </row>
    <row r="1111" spans="11:35" ht="14.4">
      <c r="K1111" s="102">
        <v>45831</v>
      </c>
      <c r="L1111" s="103">
        <v>23001.5</v>
      </c>
      <c r="M1111" s="100">
        <f t="shared" si="101"/>
        <v>-1.7186679455407639E-3</v>
      </c>
      <c r="O1111" s="103">
        <v>1799.481483</v>
      </c>
      <c r="P1111" s="44">
        <f t="shared" si="97"/>
        <v>-8.4362926485581635E-3</v>
      </c>
      <c r="Q1111" s="42"/>
      <c r="R1111" s="42"/>
      <c r="S1111" s="103">
        <v>6578.7916080000005</v>
      </c>
      <c r="T1111" s="44">
        <f t="shared" si="98"/>
        <v>6.6747573216650036E-3</v>
      </c>
      <c r="U1111" s="42"/>
      <c r="V1111" s="42"/>
      <c r="W1111" s="103">
        <v>665.08851334999997</v>
      </c>
      <c r="X1111" s="44">
        <f t="shared" si="99"/>
        <v>2.3502304145926578E-2</v>
      </c>
      <c r="Y1111" s="42"/>
      <c r="Z1111" s="42"/>
      <c r="AA1111" s="103">
        <v>346.12240198000001</v>
      </c>
      <c r="AB1111" s="44">
        <f t="shared" si="100"/>
        <v>-2.6563598031495994E-2</v>
      </c>
      <c r="AC1111" s="42"/>
      <c r="AD1111" s="42"/>
      <c r="AE1111" s="42"/>
      <c r="AF1111" s="42"/>
      <c r="AG1111" s="42"/>
      <c r="AH1111" s="42"/>
      <c r="AI1111" s="42"/>
    </row>
    <row r="1112" spans="11:35" ht="14.4">
      <c r="K1112" s="102">
        <v>45832</v>
      </c>
      <c r="L1112" s="103">
        <v>23113.200000000001</v>
      </c>
      <c r="M1112" s="100">
        <f t="shared" si="101"/>
        <v>4.8562050301068638E-3</v>
      </c>
      <c r="O1112" s="103">
        <v>1758.588667</v>
      </c>
      <c r="P1112" s="44">
        <f t="shared" si="97"/>
        <v>-2.272477732409095E-2</v>
      </c>
      <c r="Q1112" s="42"/>
      <c r="R1112" s="42"/>
      <c r="S1112" s="103">
        <v>6508.8993829999999</v>
      </c>
      <c r="T1112" s="44">
        <f t="shared" si="98"/>
        <v>-1.0623869726320234E-2</v>
      </c>
      <c r="U1112" s="42"/>
      <c r="V1112" s="42"/>
      <c r="W1112" s="103">
        <v>668.33260410000003</v>
      </c>
      <c r="X1112" s="44">
        <f t="shared" si="99"/>
        <v>4.8776827217476004E-3</v>
      </c>
      <c r="Y1112" s="42"/>
      <c r="Z1112" s="42"/>
      <c r="AA1112" s="103">
        <v>349.37073522999998</v>
      </c>
      <c r="AB1112" s="44">
        <f t="shared" si="100"/>
        <v>9.3849263480716427E-3</v>
      </c>
      <c r="AC1112" s="42"/>
      <c r="AD1112" s="42"/>
      <c r="AE1112" s="42"/>
      <c r="AF1112" s="42"/>
      <c r="AG1112" s="42"/>
      <c r="AH1112" s="42"/>
      <c r="AI1112" s="42"/>
    </row>
    <row r="1113" spans="11:35" ht="14.4">
      <c r="K1113" s="102">
        <v>45833</v>
      </c>
      <c r="L1113" s="103">
        <v>23296.85</v>
      </c>
      <c r="M1113" s="100">
        <f t="shared" si="101"/>
        <v>7.9456760638940693E-3</v>
      </c>
      <c r="O1113" s="103">
        <v>1792.6660139999999</v>
      </c>
      <c r="P1113" s="44">
        <f t="shared" si="97"/>
        <v>1.9377667807977561E-2</v>
      </c>
      <c r="Q1113" s="42"/>
      <c r="R1113" s="42"/>
      <c r="S1113" s="103">
        <v>6529.7183429999995</v>
      </c>
      <c r="T1113" s="44">
        <f t="shared" si="98"/>
        <v>3.1985376904695162E-3</v>
      </c>
      <c r="U1113" s="42"/>
      <c r="V1113" s="42"/>
      <c r="W1113" s="103">
        <v>668.73187681000002</v>
      </c>
      <c r="X1113" s="44">
        <f t="shared" si="99"/>
        <v>5.9741617803865665E-4</v>
      </c>
      <c r="Y1113" s="42"/>
      <c r="Z1113" s="42"/>
      <c r="AA1113" s="103">
        <v>350.91994032000002</v>
      </c>
      <c r="AB1113" s="44">
        <f t="shared" si="100"/>
        <v>4.4342726329957838E-3</v>
      </c>
      <c r="AC1113" s="42"/>
      <c r="AD1113" s="42"/>
      <c r="AE1113" s="42"/>
      <c r="AF1113" s="42"/>
      <c r="AG1113" s="42"/>
      <c r="AH1113" s="42"/>
      <c r="AI1113" s="42"/>
    </row>
    <row r="1114" spans="11:35" ht="14.4">
      <c r="K1114" s="102">
        <v>45834</v>
      </c>
      <c r="L1114" s="103">
        <v>23517.55</v>
      </c>
      <c r="M1114" s="100">
        <f t="shared" si="101"/>
        <v>9.4733837407203758E-3</v>
      </c>
      <c r="O1114" s="103">
        <v>1776.5657020000001</v>
      </c>
      <c r="P1114" s="44">
        <f t="shared" si="97"/>
        <v>-8.981211153813895E-3</v>
      </c>
      <c r="Q1114" s="42"/>
      <c r="R1114" s="42"/>
      <c r="S1114" s="103">
        <v>6558.9640259999996</v>
      </c>
      <c r="T1114" s="44">
        <f t="shared" si="98"/>
        <v>4.4788582697985468E-3</v>
      </c>
      <c r="U1114" s="42"/>
      <c r="V1114" s="42"/>
      <c r="W1114" s="103">
        <v>679.11296721999997</v>
      </c>
      <c r="X1114" s="44">
        <f t="shared" si="99"/>
        <v>1.5523546536348798E-2</v>
      </c>
      <c r="Y1114" s="42"/>
      <c r="Z1114" s="42"/>
      <c r="AA1114" s="103">
        <v>351.46965826000002</v>
      </c>
      <c r="AB1114" s="44">
        <f t="shared" si="100"/>
        <v>1.5665052817992464E-3</v>
      </c>
      <c r="AC1114" s="42"/>
      <c r="AD1114" s="42"/>
      <c r="AE1114" s="42"/>
      <c r="AF1114" s="42"/>
      <c r="AG1114" s="42"/>
      <c r="AH1114" s="42"/>
      <c r="AI1114" s="42"/>
    </row>
    <row r="1115" spans="11:35" ht="14.4">
      <c r="K1115" s="102">
        <v>45835</v>
      </c>
      <c r="L1115" s="103">
        <v>23620.15</v>
      </c>
      <c r="M1115" s="100">
        <f t="shared" si="101"/>
        <v>4.3626993458079077E-3</v>
      </c>
      <c r="O1115" s="103">
        <v>1801.1606569999999</v>
      </c>
      <c r="P1115" s="44">
        <f t="shared" si="97"/>
        <v>1.3844100993456898E-2</v>
      </c>
      <c r="Q1115" s="42"/>
      <c r="R1115" s="42"/>
      <c r="S1115" s="103">
        <v>6600.6019480000004</v>
      </c>
      <c r="T1115" s="44">
        <f t="shared" si="98"/>
        <v>6.3482467406357213E-3</v>
      </c>
      <c r="U1115" s="42"/>
      <c r="V1115" s="42"/>
      <c r="W1115" s="103">
        <v>700.52396618</v>
      </c>
      <c r="X1115" s="44">
        <f t="shared" si="99"/>
        <v>3.1527890046993967E-2</v>
      </c>
      <c r="Y1115" s="42"/>
      <c r="Z1115" s="42"/>
      <c r="AA1115" s="103">
        <v>348.97094036999999</v>
      </c>
      <c r="AB1115" s="44">
        <f t="shared" si="100"/>
        <v>-7.1093416779425267E-3</v>
      </c>
      <c r="AC1115" s="42"/>
      <c r="AD1115" s="42"/>
      <c r="AE1115" s="42"/>
      <c r="AF1115" s="42"/>
      <c r="AG1115" s="42"/>
      <c r="AH1115" s="42"/>
      <c r="AI1115" s="42"/>
    </row>
    <row r="1116" spans="11:35" ht="14.4">
      <c r="K1116" s="102">
        <v>45838</v>
      </c>
      <c r="L1116" s="103">
        <v>23617.200000000001</v>
      </c>
      <c r="M1116" s="100">
        <f t="shared" si="101"/>
        <v>-1.2489336435206333E-4</v>
      </c>
      <c r="O1116" s="103">
        <v>1817.0634190000001</v>
      </c>
      <c r="P1116" s="44">
        <f t="shared" si="97"/>
        <v>8.8291746425817053E-3</v>
      </c>
      <c r="Q1116" s="42"/>
      <c r="R1116" s="42"/>
      <c r="S1116" s="103">
        <v>6750.7958790000002</v>
      </c>
      <c r="T1116" s="44">
        <f t="shared" si="98"/>
        <v>2.2754580897808685E-2</v>
      </c>
      <c r="U1116" s="42"/>
      <c r="V1116" s="42"/>
      <c r="W1116" s="103">
        <v>723.53205598</v>
      </c>
      <c r="X1116" s="44">
        <f t="shared" si="99"/>
        <v>3.2844115134939011E-2</v>
      </c>
      <c r="Y1116" s="42"/>
      <c r="Z1116" s="42"/>
      <c r="AA1116" s="103">
        <v>363.86329898999998</v>
      </c>
      <c r="AB1116" s="44">
        <f t="shared" si="100"/>
        <v>4.267506802775678E-2</v>
      </c>
      <c r="AC1116" s="42"/>
      <c r="AD1116" s="42"/>
      <c r="AE1116" s="42"/>
      <c r="AF1116" s="42"/>
      <c r="AG1116" s="42"/>
      <c r="AH1116" s="42"/>
      <c r="AI1116" s="42"/>
    </row>
    <row r="1117" spans="11:35" ht="14.4">
      <c r="K1117" s="102">
        <v>45839</v>
      </c>
      <c r="L1117" s="103">
        <v>23615.45</v>
      </c>
      <c r="M1117" s="100">
        <f t="shared" si="101"/>
        <v>-7.4098538353384313E-5</v>
      </c>
      <c r="O1117" s="103">
        <v>1773.3061299999999</v>
      </c>
      <c r="P1117" s="44">
        <f t="shared" si="97"/>
        <v>-2.4081321841854852E-2</v>
      </c>
      <c r="Q1117" s="42"/>
      <c r="R1117" s="42"/>
      <c r="S1117" s="103">
        <v>6797.3906960000004</v>
      </c>
      <c r="T1117" s="44">
        <f t="shared" si="98"/>
        <v>6.9021220364466895E-3</v>
      </c>
      <c r="U1117" s="42"/>
      <c r="V1117" s="42"/>
      <c r="W1117" s="103">
        <v>744.69350951000001</v>
      </c>
      <c r="X1117" s="44">
        <f t="shared" si="99"/>
        <v>2.9247430511337269E-2</v>
      </c>
      <c r="Y1117" s="42"/>
      <c r="Z1117" s="42"/>
      <c r="AA1117" s="103">
        <v>353.71850436</v>
      </c>
      <c r="AB1117" s="44">
        <f t="shared" si="100"/>
        <v>-2.7880785608660141E-2</v>
      </c>
      <c r="AC1117" s="42"/>
      <c r="AD1117" s="42"/>
      <c r="AE1117" s="42"/>
      <c r="AF1117" s="42"/>
      <c r="AG1117" s="42"/>
      <c r="AH1117" s="42"/>
      <c r="AI1117" s="42"/>
    </row>
    <row r="1118" spans="11:35" ht="14.4">
      <c r="K1118" s="102">
        <v>45840</v>
      </c>
      <c r="L1118" s="103">
        <v>23547.25</v>
      </c>
      <c r="M1118" s="100">
        <f t="shared" si="101"/>
        <v>-2.8879398868114636E-3</v>
      </c>
      <c r="O1118" s="103">
        <v>1735.672885</v>
      </c>
      <c r="P1118" s="44">
        <f t="shared" si="97"/>
        <v>-2.1222080250746123E-2</v>
      </c>
      <c r="Q1118" s="42"/>
      <c r="R1118" s="42"/>
      <c r="S1118" s="103">
        <v>6800.364834</v>
      </c>
      <c r="T1118" s="44">
        <f t="shared" si="98"/>
        <v>4.3754112909089038E-4</v>
      </c>
      <c r="U1118" s="42"/>
      <c r="V1118" s="42"/>
      <c r="W1118" s="103">
        <v>755.37405444000001</v>
      </c>
      <c r="X1118" s="44">
        <f t="shared" si="99"/>
        <v>1.4342202253149416E-2</v>
      </c>
      <c r="Y1118" s="42"/>
      <c r="Z1118" s="42"/>
      <c r="AA1118" s="103">
        <v>350.02040188000001</v>
      </c>
      <c r="AB1118" s="44">
        <f t="shared" si="100"/>
        <v>-1.0454930783706518E-2</v>
      </c>
      <c r="AC1118" s="42"/>
      <c r="AD1118" s="42"/>
      <c r="AE1118" s="42"/>
      <c r="AF1118" s="42"/>
      <c r="AG1118" s="42"/>
      <c r="AH1118" s="42"/>
      <c r="AI1118" s="42"/>
    </row>
    <row r="1119" spans="11:35" ht="14.4">
      <c r="K1119" s="102">
        <v>45841</v>
      </c>
      <c r="L1119" s="103">
        <v>23521.85</v>
      </c>
      <c r="M1119" s="100">
        <f t="shared" si="101"/>
        <v>-1.0786822240389515E-3</v>
      </c>
      <c r="O1119" s="103">
        <v>1728.7586409999999</v>
      </c>
      <c r="P1119" s="44">
        <f t="shared" si="97"/>
        <v>-3.9836100798452678E-3</v>
      </c>
      <c r="Q1119" s="42"/>
      <c r="R1119" s="42"/>
      <c r="S1119" s="103">
        <v>6816.722589</v>
      </c>
      <c r="T1119" s="44">
        <f t="shared" si="98"/>
        <v>2.4054231499779366E-3</v>
      </c>
      <c r="U1119" s="42"/>
      <c r="V1119" s="42"/>
      <c r="W1119" s="103">
        <v>757.17078162999996</v>
      </c>
      <c r="X1119" s="44">
        <f t="shared" si="99"/>
        <v>2.3785926713248973E-3</v>
      </c>
      <c r="Y1119" s="42"/>
      <c r="Z1119" s="42"/>
      <c r="AA1119" s="103">
        <v>348.72106858000001</v>
      </c>
      <c r="AB1119" s="44">
        <f t="shared" si="100"/>
        <v>-3.7121644710454982E-3</v>
      </c>
      <c r="AC1119" s="42"/>
      <c r="AD1119" s="42"/>
      <c r="AE1119" s="42"/>
      <c r="AF1119" s="42"/>
      <c r="AG1119" s="42"/>
      <c r="AH1119" s="42"/>
      <c r="AI1119" s="42"/>
    </row>
    <row r="1120" spans="11:35" ht="14.4">
      <c r="K1120" s="102">
        <v>45842</v>
      </c>
      <c r="L1120" s="103">
        <v>23562.45</v>
      </c>
      <c r="M1120" s="100">
        <f t="shared" si="101"/>
        <v>1.7260547108328694E-3</v>
      </c>
      <c r="O1120" s="103">
        <v>1716.4117759999999</v>
      </c>
      <c r="P1120" s="44">
        <f t="shared" si="97"/>
        <v>-7.142040946131134E-3</v>
      </c>
      <c r="Q1120" s="42"/>
      <c r="R1120" s="42"/>
      <c r="S1120" s="103">
        <v>6846.9596510000001</v>
      </c>
      <c r="T1120" s="44">
        <f t="shared" si="98"/>
        <v>4.435718427033164E-3</v>
      </c>
      <c r="U1120" s="42"/>
      <c r="V1120" s="42"/>
      <c r="W1120" s="103">
        <v>774.58905351999999</v>
      </c>
      <c r="X1120" s="44">
        <f t="shared" si="99"/>
        <v>2.3004416325340449E-2</v>
      </c>
      <c r="Y1120" s="42"/>
      <c r="Z1120" s="42"/>
      <c r="AA1120" s="103">
        <v>345.37278660999999</v>
      </c>
      <c r="AB1120" s="44">
        <f t="shared" si="100"/>
        <v>-9.6016050410555609E-3</v>
      </c>
      <c r="AC1120" s="42"/>
      <c r="AD1120" s="42"/>
      <c r="AE1120" s="42"/>
      <c r="AF1120" s="42"/>
      <c r="AG1120" s="42"/>
      <c r="AH1120" s="42"/>
      <c r="AI1120" s="42"/>
    </row>
    <row r="1121" spans="11:35" ht="14.4">
      <c r="K1121" s="102">
        <v>45845</v>
      </c>
      <c r="L1121" s="103">
        <v>23551.200000000001</v>
      </c>
      <c r="M1121" s="100">
        <f t="shared" si="101"/>
        <v>-4.774545940681163E-4</v>
      </c>
      <c r="O1121" s="103">
        <v>1739.2287819999999</v>
      </c>
      <c r="P1121" s="44">
        <f t="shared" si="97"/>
        <v>1.3293433614848471E-2</v>
      </c>
      <c r="Q1121" s="42"/>
      <c r="R1121" s="42"/>
      <c r="S1121" s="103">
        <v>6829.1148270000003</v>
      </c>
      <c r="T1121" s="44">
        <f t="shared" si="98"/>
        <v>-2.606240566554785E-3</v>
      </c>
      <c r="U1121" s="42"/>
      <c r="V1121" s="42"/>
      <c r="W1121" s="103">
        <v>774.83859896000001</v>
      </c>
      <c r="X1121" s="44">
        <f t="shared" si="99"/>
        <v>3.2216494522607775E-4</v>
      </c>
      <c r="Y1121" s="42"/>
      <c r="Z1121" s="42"/>
      <c r="AA1121" s="103">
        <v>344.27335074000001</v>
      </c>
      <c r="AB1121" s="44">
        <f t="shared" si="100"/>
        <v>-3.1833309184301495E-3</v>
      </c>
      <c r="AC1121" s="42"/>
      <c r="AD1121" s="42"/>
      <c r="AE1121" s="42"/>
      <c r="AF1121" s="42"/>
      <c r="AG1121" s="42"/>
      <c r="AH1121" s="42"/>
      <c r="AI1121" s="42"/>
    </row>
    <row r="1122" spans="11:35" ht="14.4">
      <c r="K1122" s="102">
        <v>45846</v>
      </c>
      <c r="L1122" s="103">
        <v>23572.55</v>
      </c>
      <c r="M1122" s="100">
        <f t="shared" si="101"/>
        <v>9.0653554808239889E-4</v>
      </c>
      <c r="O1122" s="103">
        <v>1771.0343069999999</v>
      </c>
      <c r="P1122" s="44">
        <f t="shared" si="97"/>
        <v>1.8287142743478313E-2</v>
      </c>
      <c r="Q1122" s="42"/>
      <c r="R1122" s="42"/>
      <c r="S1122" s="103">
        <v>6878.1880920000003</v>
      </c>
      <c r="T1122" s="44">
        <f t="shared" si="98"/>
        <v>7.1858895688765578E-3</v>
      </c>
      <c r="U1122" s="42"/>
      <c r="V1122" s="42"/>
      <c r="W1122" s="103">
        <v>776.88487158999999</v>
      </c>
      <c r="X1122" s="44">
        <f t="shared" si="99"/>
        <v>2.6409017732809126E-3</v>
      </c>
      <c r="Y1122" s="42"/>
      <c r="Z1122" s="42"/>
      <c r="AA1122" s="103">
        <v>340.07550469</v>
      </c>
      <c r="AB1122" s="44">
        <f t="shared" si="100"/>
        <v>-1.2193351710136469E-2</v>
      </c>
      <c r="AC1122" s="42"/>
      <c r="AD1122" s="42"/>
      <c r="AE1122" s="42"/>
      <c r="AF1122" s="42"/>
      <c r="AG1122" s="42"/>
      <c r="AH1122" s="42"/>
      <c r="AI1122" s="42"/>
    </row>
    <row r="1123" spans="11:35" ht="14.4">
      <c r="K1123" s="102">
        <v>45847</v>
      </c>
      <c r="L1123" s="103">
        <v>23557.45</v>
      </c>
      <c r="M1123" s="100">
        <f t="shared" si="101"/>
        <v>-6.405755847372907E-4</v>
      </c>
      <c r="O1123" s="103">
        <v>1797.6047599999999</v>
      </c>
      <c r="P1123" s="44">
        <f t="shared" si="97"/>
        <v>1.500278842424474E-2</v>
      </c>
      <c r="Q1123" s="42"/>
      <c r="R1123" s="42"/>
      <c r="S1123" s="103">
        <v>6923.2958399999998</v>
      </c>
      <c r="T1123" s="44">
        <f t="shared" si="98"/>
        <v>6.5580858500313699E-3</v>
      </c>
      <c r="U1123" s="42"/>
      <c r="V1123" s="42"/>
      <c r="W1123" s="103">
        <v>792.95559808999997</v>
      </c>
      <c r="X1123" s="44">
        <f t="shared" si="99"/>
        <v>2.068611075809601E-2</v>
      </c>
      <c r="Y1123" s="42"/>
      <c r="Z1123" s="42"/>
      <c r="AA1123" s="103">
        <v>344.72311996000002</v>
      </c>
      <c r="AB1123" s="44">
        <f t="shared" si="100"/>
        <v>1.3666421738421253E-2</v>
      </c>
      <c r="AC1123" s="42"/>
      <c r="AD1123" s="42"/>
      <c r="AE1123" s="42"/>
      <c r="AF1123" s="42"/>
      <c r="AG1123" s="42"/>
      <c r="AH1123" s="42"/>
      <c r="AI1123" s="42"/>
    </row>
    <row r="1124" spans="11:35" ht="14.4">
      <c r="K1124" s="102">
        <v>45848</v>
      </c>
      <c r="L1124" s="103">
        <v>23471.4</v>
      </c>
      <c r="M1124" s="100">
        <f t="shared" si="101"/>
        <v>-3.6527722652494043E-3</v>
      </c>
      <c r="O1124" s="103">
        <v>1786.344419</v>
      </c>
      <c r="P1124" s="44">
        <f t="shared" si="97"/>
        <v>-6.2640805423768153E-3</v>
      </c>
      <c r="Q1124" s="42"/>
      <c r="R1124" s="42"/>
      <c r="S1124" s="103">
        <v>6785.4941470000003</v>
      </c>
      <c r="T1124" s="44">
        <f t="shared" si="98"/>
        <v>-1.9904059595985624E-2</v>
      </c>
      <c r="U1124" s="42"/>
      <c r="V1124" s="42"/>
      <c r="W1124" s="103">
        <v>792.05723449000004</v>
      </c>
      <c r="X1124" s="44">
        <f t="shared" si="99"/>
        <v>-1.1329305224199171E-3</v>
      </c>
      <c r="Y1124" s="42"/>
      <c r="Z1124" s="42"/>
      <c r="AA1124" s="103">
        <v>351.01988904000001</v>
      </c>
      <c r="AB1124" s="44">
        <f t="shared" si="100"/>
        <v>1.8266164105066762E-2</v>
      </c>
      <c r="AC1124" s="42"/>
      <c r="AD1124" s="42"/>
      <c r="AE1124" s="42"/>
      <c r="AF1124" s="42"/>
      <c r="AG1124" s="42"/>
      <c r="AH1124" s="42"/>
      <c r="AI1124" s="42"/>
    </row>
    <row r="1125" spans="11:35" ht="14.4">
      <c r="K1125" s="102">
        <v>45849</v>
      </c>
      <c r="L1125" s="103">
        <v>23282.7</v>
      </c>
      <c r="M1125" s="100">
        <f t="shared" ref="M1125:M1140" si="102">L1125/L1124-1</f>
        <v>-8.0395715636902843E-3</v>
      </c>
      <c r="O1125" s="103">
        <v>1781.2081229999999</v>
      </c>
      <c r="P1125" s="44">
        <f t="shared" si="97"/>
        <v>-2.8753111356182304E-3</v>
      </c>
      <c r="Q1125" s="42"/>
      <c r="R1125" s="42"/>
      <c r="S1125" s="103">
        <v>6776.0760460000001</v>
      </c>
      <c r="T1125" s="44">
        <f t="shared" si="98"/>
        <v>-1.3879757016906913E-3</v>
      </c>
      <c r="U1125" s="42"/>
      <c r="V1125" s="42"/>
      <c r="W1125" s="103">
        <v>788.76323464999996</v>
      </c>
      <c r="X1125" s="44">
        <f t="shared" si="99"/>
        <v>-4.1587901688961981E-3</v>
      </c>
      <c r="Y1125" s="42"/>
      <c r="Z1125" s="42"/>
      <c r="AA1125" s="103">
        <v>348.87099165000001</v>
      </c>
      <c r="AB1125" s="44">
        <f t="shared" si="100"/>
        <v>-6.1218678972208007E-3</v>
      </c>
      <c r="AC1125" s="42"/>
      <c r="AD1125" s="42"/>
      <c r="AE1125" s="42"/>
      <c r="AF1125" s="42"/>
      <c r="AG1125" s="42"/>
      <c r="AH1125" s="42"/>
      <c r="AI1125" s="42"/>
    </row>
    <row r="1126" spans="11:35" ht="14.4">
      <c r="K1126" s="102">
        <v>45852</v>
      </c>
      <c r="L1126" s="103">
        <v>23309.05</v>
      </c>
      <c r="M1126" s="100">
        <f t="shared" si="102"/>
        <v>1.1317415935436781E-3</v>
      </c>
      <c r="O1126" s="103">
        <v>1814.2977209999999</v>
      </c>
      <c r="P1126" s="44">
        <f t="shared" si="97"/>
        <v>1.8577053165617086E-2</v>
      </c>
      <c r="Q1126" s="42"/>
      <c r="R1126" s="42"/>
      <c r="S1126" s="103">
        <v>6720.0631279999998</v>
      </c>
      <c r="T1126" s="44">
        <f t="shared" si="98"/>
        <v>-8.266276473249623E-3</v>
      </c>
      <c r="U1126" s="42"/>
      <c r="V1126" s="42"/>
      <c r="W1126" s="103">
        <v>822.35205121000001</v>
      </c>
      <c r="X1126" s="44">
        <f t="shared" si="99"/>
        <v>4.2584155909478394E-2</v>
      </c>
      <c r="Y1126" s="42"/>
      <c r="Z1126" s="42"/>
      <c r="AA1126" s="103">
        <v>354.31819665</v>
      </c>
      <c r="AB1126" s="44">
        <f t="shared" si="100"/>
        <v>1.5613808916118854E-2</v>
      </c>
      <c r="AC1126" s="42"/>
      <c r="AD1126" s="42"/>
      <c r="AE1126" s="42"/>
      <c r="AF1126" s="42"/>
      <c r="AG1126" s="42"/>
      <c r="AH1126" s="42"/>
      <c r="AI1126" s="42"/>
    </row>
    <row r="1127" spans="11:35" ht="14.4">
      <c r="K1127" s="102">
        <v>45853</v>
      </c>
      <c r="L1127" s="103">
        <v>23449.15</v>
      </c>
      <c r="M1127" s="100">
        <f t="shared" si="102"/>
        <v>6.0105409701383117E-3</v>
      </c>
      <c r="O1127" s="103">
        <v>1812.7173230000001</v>
      </c>
      <c r="P1127" s="44">
        <f t="shared" si="97"/>
        <v>-8.710797471148668E-4</v>
      </c>
      <c r="Q1127" s="42"/>
      <c r="R1127" s="42"/>
      <c r="S1127" s="103">
        <v>6731.4639870000001</v>
      </c>
      <c r="T1127" s="44">
        <f t="shared" si="98"/>
        <v>1.6965404614277535E-3</v>
      </c>
      <c r="U1127" s="42"/>
      <c r="V1127" s="42"/>
      <c r="W1127" s="103">
        <v>825.54623288000005</v>
      </c>
      <c r="X1127" s="44">
        <f t="shared" si="99"/>
        <v>3.8842022285956457E-3</v>
      </c>
      <c r="Y1127" s="42"/>
      <c r="Z1127" s="42"/>
      <c r="AA1127" s="103">
        <v>371.20952957999998</v>
      </c>
      <c r="AB1127" s="44">
        <f t="shared" si="100"/>
        <v>4.7672778563742302E-2</v>
      </c>
      <c r="AC1127" s="42"/>
      <c r="AD1127" s="42"/>
      <c r="AE1127" s="42"/>
      <c r="AF1127" s="42"/>
      <c r="AG1127" s="42"/>
      <c r="AH1127" s="42"/>
      <c r="AI1127" s="42"/>
    </row>
    <row r="1128" spans="11:35" ht="14.4">
      <c r="K1128" s="102">
        <v>45854</v>
      </c>
      <c r="L1128" s="103">
        <v>23472.5</v>
      </c>
      <c r="M1128" s="100">
        <f t="shared" si="102"/>
        <v>9.9577170174613983E-4</v>
      </c>
      <c r="O1128" s="103">
        <v>1816.0756699999999</v>
      </c>
      <c r="P1128" s="44">
        <f t="shared" si="97"/>
        <v>1.8526589652940739E-3</v>
      </c>
      <c r="Q1128" s="42"/>
      <c r="R1128" s="42"/>
      <c r="S1128" s="103">
        <v>6772.1105299999999</v>
      </c>
      <c r="T1128" s="44">
        <f t="shared" si="98"/>
        <v>6.038291681942809E-3</v>
      </c>
      <c r="U1128" s="42"/>
      <c r="V1128" s="42"/>
      <c r="W1128" s="103">
        <v>821.05441490999999</v>
      </c>
      <c r="X1128" s="44">
        <f t="shared" si="99"/>
        <v>-5.4410253370424932E-3</v>
      </c>
      <c r="Y1128" s="42"/>
      <c r="Z1128" s="42"/>
      <c r="AA1128" s="103">
        <v>380.80460627000002</v>
      </c>
      <c r="AB1128" s="44">
        <f t="shared" si="100"/>
        <v>2.5848142155338261E-2</v>
      </c>
      <c r="AC1128" s="42"/>
      <c r="AD1128" s="42"/>
      <c r="AE1128" s="42"/>
      <c r="AF1128" s="42"/>
      <c r="AG1128" s="42"/>
      <c r="AH1128" s="42"/>
      <c r="AI1128" s="42"/>
    </row>
    <row r="1129" spans="11:35" ht="14.4">
      <c r="K1129" s="102">
        <v>45855</v>
      </c>
      <c r="L1129" s="103">
        <v>23419.7</v>
      </c>
      <c r="M1129" s="100">
        <f t="shared" si="102"/>
        <v>-2.249440835019656E-3</v>
      </c>
      <c r="O1129" s="103">
        <v>1896.9723289999999</v>
      </c>
      <c r="P1129" s="44">
        <f t="shared" si="97"/>
        <v>4.4544762278545313E-2</v>
      </c>
      <c r="Q1129" s="42"/>
      <c r="R1129" s="42"/>
      <c r="S1129" s="103">
        <v>6731.9596769999998</v>
      </c>
      <c r="T1129" s="44">
        <f t="shared" si="98"/>
        <v>-5.9288537631119187E-3</v>
      </c>
      <c r="U1129" s="42"/>
      <c r="V1129" s="42"/>
      <c r="W1129" s="103">
        <v>820.00632404999999</v>
      </c>
      <c r="X1129" s="44">
        <f t="shared" si="99"/>
        <v>-1.2765181466259934E-3</v>
      </c>
      <c r="Y1129" s="42"/>
      <c r="Z1129" s="42"/>
      <c r="AA1129" s="103">
        <v>385.25232412000003</v>
      </c>
      <c r="AB1129" s="44">
        <f t="shared" si="100"/>
        <v>1.167979004656905E-2</v>
      </c>
      <c r="AC1129" s="42"/>
      <c r="AD1129" s="42"/>
      <c r="AE1129" s="42"/>
      <c r="AF1129" s="42"/>
      <c r="AG1129" s="42"/>
      <c r="AH1129" s="42"/>
      <c r="AI1129" s="42"/>
    </row>
    <row r="1130" spans="11:35" ht="14.4">
      <c r="K1130" s="102">
        <v>45856</v>
      </c>
      <c r="L1130" s="103">
        <v>23275.15</v>
      </c>
      <c r="M1130" s="100">
        <f t="shared" si="102"/>
        <v>-6.1721542120521944E-3</v>
      </c>
      <c r="O1130" s="103">
        <v>1870.6982</v>
      </c>
      <c r="P1130" s="44">
        <f t="shared" si="97"/>
        <v>-1.3850559967762188E-2</v>
      </c>
      <c r="Q1130" s="42"/>
      <c r="R1130" s="42"/>
      <c r="S1130" s="103">
        <v>6673.4683109999996</v>
      </c>
      <c r="T1130" s="44">
        <f t="shared" si="98"/>
        <v>-8.6886090835983643E-3</v>
      </c>
      <c r="U1130" s="42"/>
      <c r="V1130" s="42"/>
      <c r="W1130" s="103">
        <v>825.49632379000002</v>
      </c>
      <c r="X1130" s="44">
        <f t="shared" si="99"/>
        <v>6.6950700000518726E-3</v>
      </c>
      <c r="Y1130" s="42"/>
      <c r="Z1130" s="42"/>
      <c r="AA1130" s="103">
        <v>384.2028626</v>
      </c>
      <c r="AB1130" s="44">
        <f t="shared" si="100"/>
        <v>-2.7240887446875472E-3</v>
      </c>
      <c r="AC1130" s="42"/>
      <c r="AD1130" s="42"/>
      <c r="AE1130" s="42"/>
      <c r="AF1130" s="42"/>
      <c r="AG1130" s="42"/>
      <c r="AH1130" s="42"/>
      <c r="AI1130" s="42"/>
    </row>
    <row r="1131" spans="11:35" ht="14.4">
      <c r="K1131" s="102">
        <v>45859</v>
      </c>
      <c r="L1131" s="103">
        <v>23378.45</v>
      </c>
      <c r="M1131" s="100">
        <f t="shared" si="102"/>
        <v>4.4382098504198719E-3</v>
      </c>
      <c r="O1131" s="103">
        <v>1896.1821299999999</v>
      </c>
      <c r="P1131" s="44">
        <f t="shared" si="97"/>
        <v>1.3622683765879495E-2</v>
      </c>
      <c r="Q1131" s="42"/>
      <c r="R1131" s="42"/>
      <c r="S1131" s="103">
        <v>6630.3433210000003</v>
      </c>
      <c r="T1131" s="44">
        <f t="shared" si="98"/>
        <v>-6.4621555074916293E-3</v>
      </c>
      <c r="U1131" s="42"/>
      <c r="V1131" s="42"/>
      <c r="W1131" s="103">
        <v>827.94186911999998</v>
      </c>
      <c r="X1131" s="44">
        <f t="shared" si="99"/>
        <v>2.9625151069989641E-3</v>
      </c>
      <c r="Y1131" s="42"/>
      <c r="Z1131" s="42"/>
      <c r="AA1131" s="103">
        <v>382.65365751000002</v>
      </c>
      <c r="AB1131" s="44">
        <f t="shared" si="100"/>
        <v>-4.0322580615774761E-3</v>
      </c>
      <c r="AC1131" s="42"/>
      <c r="AD1131" s="42"/>
      <c r="AE1131" s="42"/>
      <c r="AF1131" s="42"/>
      <c r="AG1131" s="42"/>
      <c r="AH1131" s="42"/>
      <c r="AI1131" s="42"/>
    </row>
    <row r="1132" spans="11:35" ht="14.4">
      <c r="K1132" s="102">
        <v>45860</v>
      </c>
      <c r="L1132" s="103">
        <v>23320.9</v>
      </c>
      <c r="M1132" s="100">
        <f t="shared" si="102"/>
        <v>-2.4616687590494069E-3</v>
      </c>
      <c r="O1132" s="103">
        <v>1871.2908500000001</v>
      </c>
      <c r="P1132" s="44">
        <f t="shared" si="97"/>
        <v>-1.3127051250082067E-2</v>
      </c>
      <c r="Q1132" s="42"/>
      <c r="R1132" s="42"/>
      <c r="S1132" s="103">
        <v>6555.9898890000004</v>
      </c>
      <c r="T1132" s="44">
        <f t="shared" si="98"/>
        <v>-1.1214114925919949E-2</v>
      </c>
      <c r="U1132" s="42"/>
      <c r="V1132" s="42"/>
      <c r="W1132" s="103">
        <v>821.85296032999997</v>
      </c>
      <c r="X1132" s="44">
        <f t="shared" si="99"/>
        <v>-7.3542708940081969E-3</v>
      </c>
      <c r="Y1132" s="42"/>
      <c r="Z1132" s="42"/>
      <c r="AA1132" s="103">
        <v>383.30332415999999</v>
      </c>
      <c r="AB1132" s="44">
        <f t="shared" si="100"/>
        <v>1.6977928663415298E-3</v>
      </c>
      <c r="AC1132" s="42"/>
      <c r="AD1132" s="42"/>
      <c r="AE1132" s="42"/>
      <c r="AF1132" s="42"/>
      <c r="AG1132" s="42"/>
      <c r="AH1132" s="42"/>
      <c r="AI1132" s="42"/>
    </row>
    <row r="1133" spans="11:35" ht="14.4">
      <c r="K1133" s="102">
        <v>45861</v>
      </c>
      <c r="L1133" s="103">
        <v>23428.400000000001</v>
      </c>
      <c r="M1133" s="100">
        <f t="shared" si="102"/>
        <v>4.6095991149570636E-3</v>
      </c>
      <c r="O1133" s="103">
        <v>1920.08566</v>
      </c>
      <c r="P1133" s="44">
        <f t="shared" si="97"/>
        <v>2.6075481531906197E-2</v>
      </c>
      <c r="Q1133" s="42"/>
      <c r="R1133" s="42"/>
      <c r="S1133" s="103">
        <v>6595.6450530000002</v>
      </c>
      <c r="T1133" s="44">
        <f t="shared" si="98"/>
        <v>6.0486920619775564E-3</v>
      </c>
      <c r="U1133" s="42"/>
      <c r="V1133" s="42"/>
      <c r="W1133" s="103">
        <v>821.00450581999996</v>
      </c>
      <c r="X1133" s="44">
        <f t="shared" si="99"/>
        <v>-1.0323677725262437E-3</v>
      </c>
      <c r="Y1133" s="42"/>
      <c r="Z1133" s="42"/>
      <c r="AA1133" s="103">
        <v>388.65058045000001</v>
      </c>
      <c r="AB1133" s="44">
        <f t="shared" si="100"/>
        <v>1.3950456343467366E-2</v>
      </c>
      <c r="AC1133" s="42"/>
      <c r="AD1133" s="42"/>
      <c r="AE1133" s="42"/>
      <c r="AF1133" s="42"/>
      <c r="AG1133" s="42"/>
      <c r="AH1133" s="42"/>
      <c r="AI1133" s="42"/>
    </row>
    <row r="1134" spans="11:35" ht="14.4">
      <c r="K1134" s="102">
        <v>45862</v>
      </c>
      <c r="L1134" s="103">
        <v>23301.1</v>
      </c>
      <c r="M1134" s="100">
        <f t="shared" si="102"/>
        <v>-5.4335763432417084E-3</v>
      </c>
      <c r="O1134" s="103">
        <v>1904.7755480000001</v>
      </c>
      <c r="P1134" s="44">
        <f t="shared" si="97"/>
        <v>-7.9736609251067625E-3</v>
      </c>
      <c r="Q1134" s="42"/>
      <c r="R1134" s="42"/>
      <c r="S1134" s="103">
        <v>6561.4424740000004</v>
      </c>
      <c r="T1134" s="44">
        <f t="shared" si="98"/>
        <v>-5.1856306282647147E-3</v>
      </c>
      <c r="U1134" s="42"/>
      <c r="V1134" s="42"/>
      <c r="W1134" s="103">
        <v>834.97905060000005</v>
      </c>
      <c r="X1134" s="44">
        <f t="shared" si="99"/>
        <v>1.70212765958484E-2</v>
      </c>
      <c r="Y1134" s="42"/>
      <c r="Z1134" s="42"/>
      <c r="AA1134" s="103">
        <v>389.89993938999999</v>
      </c>
      <c r="AB1134" s="44">
        <f t="shared" si="100"/>
        <v>3.214607163466443E-3</v>
      </c>
      <c r="AC1134" s="42"/>
      <c r="AD1134" s="42"/>
      <c r="AE1134" s="42"/>
      <c r="AF1134" s="42"/>
      <c r="AG1134" s="42"/>
      <c r="AH1134" s="42"/>
      <c r="AI1134" s="42"/>
    </row>
    <row r="1135" spans="11:35" ht="14.4">
      <c r="K1135" s="102">
        <v>45863</v>
      </c>
      <c r="L1135" s="103">
        <v>23014.799999999999</v>
      </c>
      <c r="M1135" s="100">
        <f t="shared" si="102"/>
        <v>-1.2286973576354776E-2</v>
      </c>
      <c r="O1135" s="103">
        <v>1857.7586859999999</v>
      </c>
      <c r="P1135" s="44">
        <f t="shared" si="97"/>
        <v>-2.4683675748235823E-2</v>
      </c>
      <c r="Q1135" s="42"/>
      <c r="R1135" s="42"/>
      <c r="S1135" s="103">
        <v>6589.3274899999997</v>
      </c>
      <c r="T1135" s="44">
        <f t="shared" si="98"/>
        <v>4.2498301418467666E-3</v>
      </c>
      <c r="U1135" s="42"/>
      <c r="V1135" s="42"/>
      <c r="W1135" s="103">
        <v>836.22677781000004</v>
      </c>
      <c r="X1135" s="44">
        <f t="shared" si="99"/>
        <v>1.4943215750184979E-3</v>
      </c>
      <c r="Y1135" s="42"/>
      <c r="Z1135" s="42"/>
      <c r="AA1135" s="103">
        <v>386.95145228000001</v>
      </c>
      <c r="AB1135" s="44">
        <f t="shared" si="100"/>
        <v>-7.562163550507095E-3</v>
      </c>
      <c r="AC1135" s="42"/>
      <c r="AD1135" s="42"/>
      <c r="AE1135" s="42"/>
      <c r="AF1135" s="42"/>
      <c r="AG1135" s="42"/>
      <c r="AH1135" s="42"/>
      <c r="AI1135" s="42"/>
    </row>
    <row r="1136" spans="11:35" ht="14.4">
      <c r="K1136" s="102">
        <v>45866</v>
      </c>
      <c r="L1136" s="103">
        <v>22846.95</v>
      </c>
      <c r="M1136" s="100">
        <f t="shared" si="102"/>
        <v>-7.2931331143437639E-3</v>
      </c>
      <c r="O1136" s="103">
        <v>1842.8436730000001</v>
      </c>
      <c r="P1136" s="44">
        <f t="shared" si="97"/>
        <v>-8.0284985947846055E-3</v>
      </c>
      <c r="Q1136" s="42"/>
      <c r="R1136" s="42"/>
      <c r="S1136" s="103">
        <v>6556.9609600000003</v>
      </c>
      <c r="T1136" s="44">
        <f t="shared" si="98"/>
        <v>-4.9119625711605552E-3</v>
      </c>
      <c r="U1136" s="42"/>
      <c r="V1136" s="42"/>
      <c r="W1136" s="103">
        <v>887.63313897</v>
      </c>
      <c r="X1136" s="44">
        <f t="shared" si="99"/>
        <v>6.1474186816438126E-2</v>
      </c>
      <c r="Y1136" s="42"/>
      <c r="Z1136" s="42"/>
      <c r="AA1136" s="103">
        <v>385.10240104000002</v>
      </c>
      <c r="AB1136" s="44">
        <f t="shared" si="100"/>
        <v>-4.7785096272542349E-3</v>
      </c>
      <c r="AC1136" s="42"/>
      <c r="AD1136" s="42"/>
      <c r="AE1136" s="42"/>
      <c r="AF1136" s="42"/>
      <c r="AG1136" s="42"/>
      <c r="AH1136" s="42"/>
      <c r="AI1136" s="42"/>
    </row>
    <row r="1137" spans="11:35" ht="14.4">
      <c r="K1137" s="102">
        <v>45867</v>
      </c>
      <c r="L1137" s="103">
        <v>23007.35</v>
      </c>
      <c r="M1137" s="100">
        <f t="shared" si="102"/>
        <v>7.0206307625306774E-3</v>
      </c>
      <c r="O1137" s="103">
        <v>1810.939374</v>
      </c>
      <c r="P1137" s="44">
        <f t="shared" si="97"/>
        <v>-1.7312536851301297E-2</v>
      </c>
      <c r="Q1137" s="42"/>
      <c r="R1137" s="42"/>
      <c r="S1137" s="103">
        <v>6649.081083</v>
      </c>
      <c r="T1137" s="44">
        <f t="shared" si="98"/>
        <v>1.4049210230466125E-2</v>
      </c>
      <c r="U1137" s="42"/>
      <c r="V1137" s="42"/>
      <c r="W1137" s="103">
        <v>908.19568343000003</v>
      </c>
      <c r="X1137" s="44">
        <f t="shared" si="99"/>
        <v>2.3165588977289264E-2</v>
      </c>
      <c r="Y1137" s="42"/>
      <c r="Z1137" s="42"/>
      <c r="AA1137" s="103">
        <v>384.60265747</v>
      </c>
      <c r="AB1137" s="44">
        <f t="shared" si="100"/>
        <v>-1.2976900913898026E-3</v>
      </c>
      <c r="AC1137" s="42"/>
      <c r="AD1137" s="42"/>
      <c r="AE1137" s="42"/>
      <c r="AF1137" s="42"/>
      <c r="AG1137" s="42"/>
      <c r="AH1137" s="42"/>
      <c r="AI1137" s="42"/>
    </row>
    <row r="1138" spans="11:35" ht="14.4">
      <c r="K1138" s="102">
        <v>45868</v>
      </c>
      <c r="L1138" s="103">
        <v>23033.55</v>
      </c>
      <c r="M1138" s="100">
        <f t="shared" si="102"/>
        <v>1.138766524610535E-3</v>
      </c>
      <c r="O1138" s="103">
        <v>1801.654532</v>
      </c>
      <c r="P1138" s="44">
        <f t="shared" si="97"/>
        <v>-5.1270860489888159E-3</v>
      </c>
      <c r="Q1138" s="42"/>
      <c r="R1138" s="42"/>
      <c r="S1138" s="103">
        <v>6622.6899130000002</v>
      </c>
      <c r="T1138" s="44">
        <f t="shared" si="98"/>
        <v>-3.9691454609382948E-3</v>
      </c>
      <c r="U1138" s="42"/>
      <c r="V1138" s="42"/>
      <c r="W1138" s="103">
        <v>879.84732115999998</v>
      </c>
      <c r="X1138" s="44">
        <f t="shared" si="99"/>
        <v>-3.1213936365493633E-2</v>
      </c>
      <c r="Y1138" s="42"/>
      <c r="Z1138" s="42"/>
      <c r="AA1138" s="103">
        <v>404.34252879000002</v>
      </c>
      <c r="AB1138" s="44">
        <f t="shared" si="100"/>
        <v>5.1325363817954939E-2</v>
      </c>
      <c r="AC1138" s="42"/>
      <c r="AD1138" s="42"/>
      <c r="AE1138" s="42"/>
      <c r="AF1138" s="42"/>
      <c r="AG1138" s="42"/>
      <c r="AH1138" s="42"/>
      <c r="AI1138" s="42"/>
    </row>
    <row r="1139" spans="11:35" ht="14.4">
      <c r="K1139" s="102">
        <v>45869</v>
      </c>
      <c r="L1139" s="103">
        <v>22914.95</v>
      </c>
      <c r="M1139" s="100">
        <f t="shared" si="102"/>
        <v>-5.149010899318518E-3</v>
      </c>
      <c r="O1139" s="103">
        <v>1745.649152</v>
      </c>
      <c r="P1139" s="44">
        <f t="shared" si="97"/>
        <v>-3.1085526667439911E-2</v>
      </c>
      <c r="Q1139" s="42"/>
      <c r="R1139" s="42"/>
      <c r="S1139" s="103">
        <v>6568.4137330000003</v>
      </c>
      <c r="T1139" s="44">
        <f t="shared" si="98"/>
        <v>-8.1954886478163846E-3</v>
      </c>
      <c r="U1139" s="42"/>
      <c r="V1139" s="42"/>
      <c r="W1139" s="103">
        <v>872.7602306</v>
      </c>
      <c r="X1139" s="44">
        <f t="shared" si="99"/>
        <v>-8.0549095161831508E-3</v>
      </c>
      <c r="Y1139" s="42"/>
      <c r="Z1139" s="42"/>
      <c r="AA1139" s="103">
        <v>396.89634948000003</v>
      </c>
      <c r="AB1139" s="44">
        <f t="shared" si="100"/>
        <v>-1.84155234233776E-2</v>
      </c>
      <c r="AC1139" s="42"/>
      <c r="AD1139" s="42"/>
      <c r="AE1139" s="42"/>
      <c r="AF1139" s="42"/>
      <c r="AG1139" s="42"/>
      <c r="AH1139" s="42"/>
      <c r="AI1139" s="42"/>
    </row>
    <row r="1140" spans="11:35" ht="14.4">
      <c r="K1140" s="102">
        <v>45870</v>
      </c>
      <c r="L1140" s="103">
        <v>22673.65</v>
      </c>
      <c r="M1140" s="100">
        <f t="shared" si="102"/>
        <v>-1.0530243356411395E-2</v>
      </c>
      <c r="O1140" s="103">
        <v>1719.3750239999999</v>
      </c>
      <c r="P1140" s="44">
        <f t="shared" si="97"/>
        <v>-1.5051207724013471E-2</v>
      </c>
      <c r="Q1140" s="42"/>
      <c r="R1140" s="42"/>
      <c r="S1140" s="103">
        <v>6335.3747190000004</v>
      </c>
      <c r="T1140" s="44">
        <f t="shared" si="98"/>
        <v>-3.5478735577998299E-2</v>
      </c>
      <c r="U1140" s="42"/>
      <c r="V1140" s="42"/>
      <c r="W1140" s="103">
        <v>847.80568634999997</v>
      </c>
      <c r="X1140" s="44">
        <f t="shared" si="99"/>
        <v>-2.8592668839693136E-2</v>
      </c>
      <c r="Y1140" s="42"/>
      <c r="Z1140" s="42"/>
      <c r="AA1140" s="103">
        <v>384.45273438999999</v>
      </c>
      <c r="AB1140" s="44">
        <f t="shared" si="100"/>
        <v>-3.1352304213186244E-2</v>
      </c>
      <c r="AC1140" s="42"/>
      <c r="AD1140" s="42"/>
      <c r="AE1140" s="42"/>
      <c r="AF1140" s="42"/>
      <c r="AG1140" s="42"/>
      <c r="AH1140" s="42"/>
      <c r="AI1140" s="42"/>
    </row>
    <row r="1141" spans="11:35" ht="14.4">
      <c r="K1141" s="102">
        <v>45873</v>
      </c>
      <c r="L1141" s="103">
        <v>22860.400000000001</v>
      </c>
      <c r="M1141" s="100">
        <f t="shared" ref="M1141:M1156" si="103">L1141/L1140-1</f>
        <v>8.2364330401147878E-3</v>
      </c>
      <c r="O1141" s="103">
        <v>1682.5319790000001</v>
      </c>
      <c r="P1141" s="44">
        <f t="shared" si="97"/>
        <v>-2.142816109674972E-2</v>
      </c>
      <c r="Q1141" s="42"/>
      <c r="R1141" s="42"/>
      <c r="S1141" s="103">
        <v>6462.8490510000001</v>
      </c>
      <c r="T1141" s="44">
        <f t="shared" si="98"/>
        <v>2.0121040609910601E-2</v>
      </c>
      <c r="U1141" s="42"/>
      <c r="V1141" s="42"/>
      <c r="W1141" s="103">
        <v>859.63414032000003</v>
      </c>
      <c r="X1141" s="44">
        <f t="shared" si="99"/>
        <v>1.3951845523617834E-2</v>
      </c>
      <c r="Y1141" s="42"/>
      <c r="Z1141" s="42"/>
      <c r="AA1141" s="103">
        <v>380.3048627</v>
      </c>
      <c r="AB1141" s="44">
        <f t="shared" si="100"/>
        <v>-1.0789028972784664E-2</v>
      </c>
      <c r="AC1141" s="42"/>
      <c r="AD1141" s="42"/>
      <c r="AE1141" s="42"/>
      <c r="AF1141" s="42"/>
      <c r="AG1141" s="42"/>
      <c r="AH1141" s="42"/>
      <c r="AI1141" s="42"/>
    </row>
    <row r="1142" spans="11:35" ht="14.4">
      <c r="K1142" s="102">
        <v>45874</v>
      </c>
      <c r="L1142" s="103">
        <v>22798.5</v>
      </c>
      <c r="M1142" s="100">
        <f t="shared" si="103"/>
        <v>-2.707739147171595E-3</v>
      </c>
      <c r="O1142" s="103">
        <v>1680.7540300000001</v>
      </c>
      <c r="P1142" s="44">
        <f t="shared" si="97"/>
        <v>-1.0567103759042684E-3</v>
      </c>
      <c r="Q1142" s="42"/>
      <c r="R1142" s="42"/>
      <c r="S1142" s="103">
        <v>6382.6796469999999</v>
      </c>
      <c r="T1142" s="44">
        <f t="shared" si="98"/>
        <v>-1.2404653639186525E-2</v>
      </c>
      <c r="U1142" s="42"/>
      <c r="V1142" s="42"/>
      <c r="W1142" s="103">
        <v>855.94086776999995</v>
      </c>
      <c r="X1142" s="44">
        <f t="shared" si="99"/>
        <v>-4.2963307025303266E-3</v>
      </c>
      <c r="Y1142" s="42"/>
      <c r="Z1142" s="42"/>
      <c r="AA1142" s="103">
        <v>374.00809362000001</v>
      </c>
      <c r="AB1142" s="44">
        <f t="shared" si="100"/>
        <v>-1.6557161628951156E-2</v>
      </c>
      <c r="AC1142" s="42"/>
      <c r="AD1142" s="42"/>
      <c r="AE1142" s="42"/>
      <c r="AF1142" s="42"/>
      <c r="AG1142" s="42"/>
      <c r="AH1142" s="42"/>
      <c r="AI1142" s="42"/>
    </row>
    <row r="1143" spans="11:35" ht="14.4">
      <c r="K1143" s="102">
        <v>45875</v>
      </c>
      <c r="L1143" s="103">
        <v>22666.85</v>
      </c>
      <c r="M1143" s="100">
        <f t="shared" si="103"/>
        <v>-5.7745027085115419E-3</v>
      </c>
      <c r="O1143" s="103">
        <v>1633.045744</v>
      </c>
      <c r="P1143" s="44">
        <f t="shared" si="97"/>
        <v>-2.8385049298379483E-2</v>
      </c>
      <c r="Q1143" s="42"/>
      <c r="R1143" s="42"/>
      <c r="S1143" s="103">
        <v>6108.3110649999999</v>
      </c>
      <c r="T1143" s="44">
        <f t="shared" si="98"/>
        <v>-4.2986425321997701E-2</v>
      </c>
      <c r="U1143" s="42"/>
      <c r="V1143" s="42"/>
      <c r="W1143" s="103">
        <v>834.67959607</v>
      </c>
      <c r="X1143" s="44">
        <f t="shared" si="99"/>
        <v>-2.4839650144749315E-2</v>
      </c>
      <c r="Y1143" s="42"/>
      <c r="Z1143" s="42"/>
      <c r="AA1143" s="103">
        <v>363.21363234</v>
      </c>
      <c r="AB1143" s="44">
        <f t="shared" si="100"/>
        <v>-2.8861571351360693E-2</v>
      </c>
      <c r="AC1143" s="42"/>
      <c r="AD1143" s="42"/>
      <c r="AE1143" s="42"/>
      <c r="AF1143" s="42"/>
      <c r="AG1143" s="42"/>
      <c r="AH1143" s="42"/>
      <c r="AI1143" s="42"/>
    </row>
    <row r="1144" spans="11:35" ht="14.4">
      <c r="K1144" s="102">
        <v>45876</v>
      </c>
      <c r="L1144" s="103">
        <v>22694.1</v>
      </c>
      <c r="M1144" s="100">
        <f t="shared" si="103"/>
        <v>1.2021961587076468E-3</v>
      </c>
      <c r="O1144" s="103">
        <v>1611.117712</v>
      </c>
      <c r="P1144" s="44">
        <f t="shared" si="97"/>
        <v>-1.3427689996171943E-2</v>
      </c>
      <c r="Q1144" s="42"/>
      <c r="R1144" s="42"/>
      <c r="S1144" s="103">
        <v>6106.3192779999999</v>
      </c>
      <c r="T1144" s="44">
        <f t="shared" si="98"/>
        <v>-3.2607818737528937E-4</v>
      </c>
      <c r="U1144" s="42"/>
      <c r="V1144" s="42"/>
      <c r="W1144" s="103">
        <v>836.72586869999998</v>
      </c>
      <c r="X1144" s="44">
        <f t="shared" si="99"/>
        <v>2.4515666126674329E-3</v>
      </c>
      <c r="Y1144" s="42"/>
      <c r="Z1144" s="42"/>
      <c r="AA1144" s="103">
        <v>360.51501702000002</v>
      </c>
      <c r="AB1144" s="44">
        <f t="shared" si="100"/>
        <v>-7.4298293888755973E-3</v>
      </c>
      <c r="AC1144" s="42"/>
      <c r="AD1144" s="42"/>
      <c r="AE1144" s="42"/>
      <c r="AF1144" s="42"/>
      <c r="AG1144" s="42"/>
      <c r="AH1144" s="42"/>
      <c r="AI1144" s="42"/>
    </row>
    <row r="1145" spans="11:35" ht="14.4">
      <c r="K1145" s="102">
        <v>45877</v>
      </c>
      <c r="L1145" s="103">
        <v>22443.15</v>
      </c>
      <c r="M1145" s="100">
        <f t="shared" si="103"/>
        <v>-1.1057940169471259E-2</v>
      </c>
      <c r="O1145" s="103">
        <v>1578.4232139999999</v>
      </c>
      <c r="P1145" s="44">
        <f t="shared" si="97"/>
        <v>-2.0293053546915574E-2</v>
      </c>
      <c r="Q1145" s="42"/>
      <c r="R1145" s="42"/>
      <c r="S1145" s="103">
        <v>5890.2104499999996</v>
      </c>
      <c r="T1145" s="44">
        <f t="shared" si="98"/>
        <v>-3.5391013499507462E-2</v>
      </c>
      <c r="U1145" s="42"/>
      <c r="V1145" s="42"/>
      <c r="W1145" s="103">
        <v>820.35568766999995</v>
      </c>
      <c r="X1145" s="44">
        <f t="shared" si="99"/>
        <v>-1.956456904509718E-2</v>
      </c>
      <c r="Y1145" s="42"/>
      <c r="Z1145" s="42"/>
      <c r="AA1145" s="103">
        <v>361.06473495</v>
      </c>
      <c r="AB1145" s="44">
        <f t="shared" si="100"/>
        <v>1.5248128484186552E-3</v>
      </c>
      <c r="AC1145" s="42"/>
      <c r="AD1145" s="42"/>
      <c r="AE1145" s="42"/>
      <c r="AF1145" s="42"/>
      <c r="AG1145" s="42"/>
      <c r="AH1145" s="42"/>
      <c r="AI1145" s="42"/>
    </row>
    <row r="1146" spans="11:35" ht="14.4">
      <c r="K1146" s="102">
        <v>45880</v>
      </c>
      <c r="L1146" s="103">
        <v>22633.45</v>
      </c>
      <c r="M1146" s="100">
        <f t="shared" si="103"/>
        <v>8.4792018945647474E-3</v>
      </c>
      <c r="O1146" s="103">
        <v>1584.448484</v>
      </c>
      <c r="P1146" s="44">
        <f t="shared" si="97"/>
        <v>3.8172715318416373E-3</v>
      </c>
      <c r="Q1146" s="42"/>
      <c r="R1146" s="42"/>
      <c r="S1146" s="103">
        <v>5967.3921739999996</v>
      </c>
      <c r="T1146" s="44">
        <f t="shared" si="98"/>
        <v>1.3103389879728367E-2</v>
      </c>
      <c r="U1146" s="42"/>
      <c r="V1146" s="42"/>
      <c r="W1146" s="103">
        <v>829.98814174999995</v>
      </c>
      <c r="X1146" s="44">
        <f t="shared" si="99"/>
        <v>1.1741802031455917E-2</v>
      </c>
      <c r="Y1146" s="42"/>
      <c r="Z1146" s="42"/>
      <c r="AA1146" s="103">
        <v>357.66647862000002</v>
      </c>
      <c r="AB1146" s="44">
        <f t="shared" si="100"/>
        <v>-9.4117647088147738E-3</v>
      </c>
      <c r="AC1146" s="42"/>
      <c r="AD1146" s="42"/>
      <c r="AE1146" s="42"/>
      <c r="AF1146" s="42"/>
      <c r="AG1146" s="42"/>
      <c r="AH1146" s="42"/>
      <c r="AI1146" s="42"/>
    </row>
    <row r="1147" spans="11:35" ht="14.4">
      <c r="K1147" s="102">
        <v>45881</v>
      </c>
      <c r="L1147" s="103">
        <v>22568.6</v>
      </c>
      <c r="M1147" s="100">
        <f t="shared" si="103"/>
        <v>-2.8652282352006342E-3</v>
      </c>
      <c r="O1147" s="103">
        <v>1628.106998</v>
      </c>
      <c r="P1147" s="44">
        <f t="shared" si="97"/>
        <v>2.75543916011598E-2</v>
      </c>
      <c r="Q1147" s="42"/>
      <c r="R1147" s="42"/>
      <c r="S1147" s="103">
        <v>5936.5194840000004</v>
      </c>
      <c r="T1147" s="44">
        <f t="shared" si="98"/>
        <v>-5.173564783375828E-3</v>
      </c>
      <c r="U1147" s="42"/>
      <c r="V1147" s="42"/>
      <c r="W1147" s="103">
        <v>829.43914178</v>
      </c>
      <c r="X1147" s="44">
        <f t="shared" si="99"/>
        <v>-6.6145519723015411E-4</v>
      </c>
      <c r="Y1147" s="42"/>
      <c r="Z1147" s="42"/>
      <c r="AA1147" s="103">
        <v>354.56806843999999</v>
      </c>
      <c r="AB1147" s="44">
        <f t="shared" si="100"/>
        <v>-8.6628475555069473E-3</v>
      </c>
      <c r="AC1147" s="42"/>
      <c r="AD1147" s="42"/>
      <c r="AE1147" s="42"/>
      <c r="AF1147" s="42"/>
      <c r="AG1147" s="42"/>
      <c r="AH1147" s="42"/>
      <c r="AI1147" s="42"/>
    </row>
    <row r="1148" spans="11:35" ht="14.4">
      <c r="K1148" s="102">
        <v>45882</v>
      </c>
      <c r="L1148" s="103">
        <v>22698.1</v>
      </c>
      <c r="M1148" s="100">
        <f t="shared" si="103"/>
        <v>5.7380608455996907E-3</v>
      </c>
      <c r="O1148" s="103">
        <v>1613.5870849999999</v>
      </c>
      <c r="P1148" s="44">
        <f t="shared" si="97"/>
        <v>-8.9182793378056457E-3</v>
      </c>
      <c r="Q1148" s="42"/>
      <c r="R1148" s="42"/>
      <c r="S1148" s="103">
        <v>6075.4465890000001</v>
      </c>
      <c r="T1148" s="44">
        <f t="shared" si="98"/>
        <v>2.3402113877404762E-2</v>
      </c>
      <c r="U1148" s="42"/>
      <c r="V1148" s="42"/>
      <c r="W1148" s="103">
        <v>861.58059476999995</v>
      </c>
      <c r="X1148" s="44">
        <f t="shared" si="99"/>
        <v>3.8750827361514917E-2</v>
      </c>
      <c r="Y1148" s="42"/>
      <c r="Z1148" s="42"/>
      <c r="AA1148" s="103">
        <v>356.51706839000002</v>
      </c>
      <c r="AB1148" s="44">
        <f t="shared" si="100"/>
        <v>5.4968287431382823E-3</v>
      </c>
      <c r="AC1148" s="42"/>
      <c r="AD1148" s="42"/>
      <c r="AE1148" s="42"/>
      <c r="AF1148" s="42"/>
      <c r="AG1148" s="42"/>
      <c r="AH1148" s="42"/>
      <c r="AI1148" s="42"/>
    </row>
    <row r="1149" spans="11:35" ht="14.4">
      <c r="K1149" s="102">
        <v>45883</v>
      </c>
      <c r="L1149" s="103">
        <v>22680.25</v>
      </c>
      <c r="M1149" s="100">
        <f t="shared" si="103"/>
        <v>-7.8640943515084771E-4</v>
      </c>
      <c r="O1149" s="103">
        <v>1622.3780529999999</v>
      </c>
      <c r="P1149" s="44">
        <f t="shared" si="97"/>
        <v>5.4480902095221939E-3</v>
      </c>
      <c r="Q1149" s="42"/>
      <c r="R1149" s="42"/>
      <c r="S1149" s="103">
        <v>6107.3151719999996</v>
      </c>
      <c r="T1149" s="44">
        <f t="shared" si="98"/>
        <v>5.2454716757281972E-3</v>
      </c>
      <c r="U1149" s="42"/>
      <c r="V1149" s="42"/>
      <c r="W1149" s="103">
        <v>858.13686767000002</v>
      </c>
      <c r="X1149" s="44">
        <f t="shared" si="99"/>
        <v>-3.9969877698083911E-3</v>
      </c>
      <c r="Y1149" s="42"/>
      <c r="Z1149" s="42"/>
      <c r="AA1149" s="103">
        <v>356.31717096</v>
      </c>
      <c r="AB1149" s="44">
        <f t="shared" si="100"/>
        <v>-5.6069525900326322E-4</v>
      </c>
      <c r="AC1149" s="42"/>
      <c r="AD1149" s="42"/>
      <c r="AE1149" s="42"/>
      <c r="AF1149" s="42"/>
      <c r="AG1149" s="42"/>
      <c r="AH1149" s="42"/>
      <c r="AI1149" s="42"/>
    </row>
    <row r="1150" spans="11:35" ht="14.4">
      <c r="K1150" s="102">
        <v>45887</v>
      </c>
      <c r="L1150" s="103">
        <v>22931.5</v>
      </c>
      <c r="M1150" s="100">
        <f t="shared" si="103"/>
        <v>1.1077920216928883E-2</v>
      </c>
      <c r="O1150" s="103">
        <v>1614.969934</v>
      </c>
      <c r="P1150" s="44">
        <f t="shared" si="97"/>
        <v>-4.5662100681781448E-3</v>
      </c>
      <c r="Q1150" s="42"/>
      <c r="R1150" s="42"/>
      <c r="S1150" s="103">
        <v>6139.183755</v>
      </c>
      <c r="T1150" s="44">
        <f t="shared" si="98"/>
        <v>5.2181002785163244E-3</v>
      </c>
      <c r="U1150" s="42"/>
      <c r="V1150" s="42"/>
      <c r="W1150" s="103">
        <v>864.07604920000006</v>
      </c>
      <c r="X1150" s="44">
        <f t="shared" si="99"/>
        <v>6.9210189583464032E-3</v>
      </c>
      <c r="Y1150" s="42"/>
      <c r="Z1150" s="42"/>
      <c r="AA1150" s="103">
        <v>363.66340156000001</v>
      </c>
      <c r="AB1150" s="44">
        <f t="shared" si="100"/>
        <v>2.0617110817891859E-2</v>
      </c>
      <c r="AC1150" s="42"/>
      <c r="AD1150" s="42"/>
      <c r="AE1150" s="42"/>
      <c r="AF1150" s="42"/>
      <c r="AG1150" s="42"/>
      <c r="AH1150" s="42"/>
      <c r="AI1150" s="42"/>
    </row>
    <row r="1151" spans="11:35" ht="14.4">
      <c r="K1151" s="102">
        <v>45888</v>
      </c>
      <c r="L1151" s="103">
        <v>23066.6</v>
      </c>
      <c r="M1151" s="100">
        <f t="shared" si="103"/>
        <v>5.8914593463139653E-3</v>
      </c>
      <c r="O1151" s="103">
        <v>1626.625374</v>
      </c>
      <c r="P1151" s="44">
        <f t="shared" si="97"/>
        <v>7.21712507125849E-3</v>
      </c>
      <c r="Q1151" s="42"/>
      <c r="R1151" s="42"/>
      <c r="S1151" s="103">
        <v>6054.5328310000004</v>
      </c>
      <c r="T1151" s="44">
        <f t="shared" si="98"/>
        <v>-1.378862848518847E-2</v>
      </c>
      <c r="U1151" s="42"/>
      <c r="V1151" s="42"/>
      <c r="W1151" s="103">
        <v>882.29286649999995</v>
      </c>
      <c r="X1151" s="44">
        <f t="shared" si="99"/>
        <v>2.1082423609433354E-2</v>
      </c>
      <c r="Y1151" s="42"/>
      <c r="Z1151" s="42"/>
      <c r="AA1151" s="103">
        <v>365.11265793000001</v>
      </c>
      <c r="AB1151" s="44">
        <f t="shared" si="100"/>
        <v>3.9851587038539638E-3</v>
      </c>
      <c r="AC1151" s="42"/>
      <c r="AD1151" s="42"/>
      <c r="AE1151" s="42"/>
      <c r="AF1151" s="42"/>
      <c r="AG1151" s="42"/>
      <c r="AH1151" s="42"/>
      <c r="AI1151" s="42"/>
    </row>
    <row r="1152" spans="11:35" ht="14.4">
      <c r="K1152" s="102">
        <v>45889</v>
      </c>
      <c r="L1152" s="103">
        <v>23143.15</v>
      </c>
      <c r="M1152" s="100">
        <f t="shared" si="103"/>
        <v>3.3186512099747656E-3</v>
      </c>
      <c r="O1152" s="103">
        <v>1672.654487</v>
      </c>
      <c r="P1152" s="44">
        <f t="shared" si="97"/>
        <v>2.8297304183083627E-2</v>
      </c>
      <c r="Q1152" s="42"/>
      <c r="R1152" s="42"/>
      <c r="S1152" s="103">
        <v>5980.3387860000003</v>
      </c>
      <c r="T1152" s="44">
        <f t="shared" si="98"/>
        <v>-1.2254297246538481E-2</v>
      </c>
      <c r="U1152" s="42"/>
      <c r="V1152" s="42"/>
      <c r="W1152" s="103">
        <v>874.45713961000001</v>
      </c>
      <c r="X1152" s="44">
        <f t="shared" si="99"/>
        <v>-8.8810951414395323E-3</v>
      </c>
      <c r="Y1152" s="42"/>
      <c r="Z1152" s="42"/>
      <c r="AA1152" s="103">
        <v>375.45734999000001</v>
      </c>
      <c r="AB1152" s="44">
        <f t="shared" si="100"/>
        <v>2.833287708689447E-2</v>
      </c>
      <c r="AC1152" s="42"/>
      <c r="AD1152" s="42"/>
      <c r="AE1152" s="42"/>
      <c r="AF1152" s="42"/>
      <c r="AG1152" s="42"/>
      <c r="AH1152" s="42"/>
      <c r="AI1152" s="42"/>
    </row>
    <row r="1153" spans="11:35" ht="14.4">
      <c r="K1153" s="102">
        <v>45890</v>
      </c>
      <c r="L1153" s="103">
        <v>23137.15</v>
      </c>
      <c r="M1153" s="100">
        <f t="shared" si="103"/>
        <v>-2.5925597855092075E-4</v>
      </c>
      <c r="O1153" s="103">
        <v>1728.7586409999999</v>
      </c>
      <c r="P1153" s="44">
        <f t="shared" si="97"/>
        <v>3.3541986367205956E-2</v>
      </c>
      <c r="Q1153" s="42"/>
      <c r="R1153" s="42"/>
      <c r="S1153" s="103">
        <v>6003.2443300000004</v>
      </c>
      <c r="T1153" s="44">
        <f t="shared" si="98"/>
        <v>3.8301415387405058E-3</v>
      </c>
      <c r="U1153" s="42"/>
      <c r="V1153" s="42"/>
      <c r="W1153" s="103">
        <v>888.28195712000002</v>
      </c>
      <c r="X1153" s="44">
        <f t="shared" si="99"/>
        <v>1.5809599903507943E-2</v>
      </c>
      <c r="Y1153" s="42"/>
      <c r="Z1153" s="42"/>
      <c r="AA1153" s="103">
        <v>369.31050398999997</v>
      </c>
      <c r="AB1153" s="44">
        <f t="shared" si="100"/>
        <v>-1.6371622502965422E-2</v>
      </c>
      <c r="AC1153" s="42"/>
      <c r="AD1153" s="42"/>
      <c r="AE1153" s="42"/>
      <c r="AF1153" s="42"/>
      <c r="AG1153" s="42"/>
      <c r="AH1153" s="42"/>
      <c r="AI1153" s="42"/>
    </row>
    <row r="1154" spans="11:35" ht="14.4">
      <c r="K1154" s="102">
        <v>45891</v>
      </c>
      <c r="L1154" s="103">
        <v>22991.3</v>
      </c>
      <c r="M1154" s="100">
        <f t="shared" si="103"/>
        <v>-6.3037150210809578E-3</v>
      </c>
      <c r="O1154" s="103">
        <v>1745.945477</v>
      </c>
      <c r="P1154" s="44">
        <f t="shared" si="97"/>
        <v>9.9417209507386417E-3</v>
      </c>
      <c r="Q1154" s="42"/>
      <c r="R1154" s="42"/>
      <c r="S1154" s="103">
        <v>6126.2371430000003</v>
      </c>
      <c r="T1154" s="44">
        <f t="shared" si="98"/>
        <v>2.048772401039356E-2</v>
      </c>
      <c r="U1154" s="42"/>
      <c r="V1154" s="42"/>
      <c r="W1154" s="103">
        <v>877.50159399999995</v>
      </c>
      <c r="X1154" s="44">
        <f t="shared" si="99"/>
        <v>-1.2136195082642742E-2</v>
      </c>
      <c r="Y1154" s="42"/>
      <c r="Z1154" s="42"/>
      <c r="AA1154" s="103">
        <v>363.06370926</v>
      </c>
      <c r="AB1154" s="44">
        <f t="shared" si="100"/>
        <v>-1.691474968220541E-2</v>
      </c>
      <c r="AC1154" s="42"/>
      <c r="AD1154" s="42"/>
      <c r="AE1154" s="42"/>
      <c r="AF1154" s="42"/>
      <c r="AG1154" s="42"/>
      <c r="AH1154" s="42"/>
      <c r="AI1154" s="42"/>
    </row>
    <row r="1155" spans="11:35" ht="14.4">
      <c r="K1155" s="102">
        <v>45894</v>
      </c>
      <c r="L1155" s="103">
        <v>23052</v>
      </c>
      <c r="M1155" s="100">
        <f t="shared" si="103"/>
        <v>2.6401290923088183E-3</v>
      </c>
      <c r="O1155" s="103">
        <v>1697.545766</v>
      </c>
      <c r="P1155" s="44">
        <f t="shared" si="97"/>
        <v>-2.7721204148461465E-2</v>
      </c>
      <c r="Q1155" s="42"/>
      <c r="R1155" s="42"/>
      <c r="S1155" s="103">
        <v>6222.8387849999999</v>
      </c>
      <c r="T1155" s="44">
        <f t="shared" si="98"/>
        <v>1.5768511689166154E-2</v>
      </c>
      <c r="U1155" s="42"/>
      <c r="V1155" s="42"/>
      <c r="W1155" s="103">
        <v>871.61232156000005</v>
      </c>
      <c r="X1155" s="44">
        <f t="shared" si="99"/>
        <v>-6.7114093926078366E-3</v>
      </c>
      <c r="Y1155" s="42"/>
      <c r="Z1155" s="42"/>
      <c r="AA1155" s="103">
        <v>378.95555503999998</v>
      </c>
      <c r="AB1155" s="44">
        <f t="shared" si="100"/>
        <v>4.3771507244254382E-2</v>
      </c>
      <c r="AC1155" s="42"/>
      <c r="AD1155" s="42"/>
      <c r="AE1155" s="42"/>
      <c r="AF1155" s="42"/>
      <c r="AG1155" s="42"/>
      <c r="AH1155" s="42"/>
      <c r="AI1155" s="42"/>
    </row>
    <row r="1156" spans="11:35" ht="14.4">
      <c r="K1156" s="102">
        <v>45895</v>
      </c>
      <c r="L1156" s="103">
        <v>22768.65</v>
      </c>
      <c r="M1156" s="100">
        <f t="shared" si="103"/>
        <v>-1.2291775117126424E-2</v>
      </c>
      <c r="O1156" s="103">
        <v>1685.198901</v>
      </c>
      <c r="P1156" s="44">
        <f t="shared" si="97"/>
        <v>-7.2733620779447117E-3</v>
      </c>
      <c r="Q1156" s="42"/>
      <c r="R1156" s="42"/>
      <c r="S1156" s="103">
        <v>6165.0769780000001</v>
      </c>
      <c r="T1156" s="44">
        <f t="shared" si="98"/>
        <v>-9.282227773477536E-3</v>
      </c>
      <c r="U1156" s="42"/>
      <c r="V1156" s="42"/>
      <c r="W1156" s="103">
        <v>867.07059450999998</v>
      </c>
      <c r="X1156" s="44">
        <f t="shared" si="99"/>
        <v>-5.2107191897784455E-3</v>
      </c>
      <c r="Y1156" s="42"/>
      <c r="Z1156" s="42"/>
      <c r="AA1156" s="103">
        <v>376.75668329000001</v>
      </c>
      <c r="AB1156" s="44">
        <f t="shared" si="100"/>
        <v>-5.8024528754245797E-3</v>
      </c>
      <c r="AC1156" s="42"/>
      <c r="AD1156" s="42"/>
      <c r="AE1156" s="42"/>
      <c r="AF1156" s="42"/>
      <c r="AG1156" s="42"/>
      <c r="AH1156" s="42"/>
      <c r="AI1156" s="42"/>
    </row>
    <row r="1157" spans="11:35" ht="14.4">
      <c r="K1157" s="102">
        <v>45897</v>
      </c>
      <c r="L1157" s="103">
        <v>22541.65</v>
      </c>
      <c r="M1157" s="100">
        <f t="shared" ref="M1157:M1172" si="104">L1157/L1156-1</f>
        <v>-9.9698488931052598E-3</v>
      </c>
      <c r="O1157" s="103">
        <v>1674.9263100000001</v>
      </c>
      <c r="P1157" s="44">
        <f t="shared" si="97"/>
        <v>-6.0957736169328092E-3</v>
      </c>
      <c r="Q1157" s="42"/>
      <c r="R1157" s="42"/>
      <c r="S1157" s="103">
        <v>6106.8172249999998</v>
      </c>
      <c r="T1157" s="44">
        <f t="shared" si="98"/>
        <v>-9.4499635945989313E-3</v>
      </c>
      <c r="U1157" s="42"/>
      <c r="V1157" s="42"/>
      <c r="W1157" s="103">
        <v>860.43268574000001</v>
      </c>
      <c r="X1157" s="44">
        <f t="shared" si="99"/>
        <v>-7.6555574736694165E-3</v>
      </c>
      <c r="Y1157" s="42"/>
      <c r="Z1157" s="42"/>
      <c r="AA1157" s="103">
        <v>372.30896545000002</v>
      </c>
      <c r="AB1157" s="44">
        <f t="shared" si="100"/>
        <v>-1.1805279208747188E-2</v>
      </c>
      <c r="AC1157" s="42"/>
      <c r="AD1157" s="42"/>
      <c r="AE1157" s="42"/>
      <c r="AF1157" s="42"/>
      <c r="AG1157" s="42"/>
      <c r="AH1157" s="42"/>
      <c r="AI1157" s="42"/>
    </row>
    <row r="1158" spans="11:35" ht="14.4">
      <c r="K1158" s="102">
        <v>45898</v>
      </c>
      <c r="L1158" s="103">
        <v>22462.95</v>
      </c>
      <c r="M1158" s="100">
        <f t="shared" si="104"/>
        <v>-3.4913149658520881E-3</v>
      </c>
      <c r="O1158" s="103">
        <v>1661.0978210000001</v>
      </c>
      <c r="P1158" s="44">
        <f t="shared" si="97"/>
        <v>-8.2561775508798174E-3</v>
      </c>
      <c r="Q1158" s="42"/>
      <c r="R1158" s="42"/>
      <c r="S1158" s="103">
        <v>6106.3192779999999</v>
      </c>
      <c r="T1158" s="44">
        <f t="shared" si="98"/>
        <v>-8.1539528964724717E-5</v>
      </c>
      <c r="U1158" s="42"/>
      <c r="V1158" s="42"/>
      <c r="W1158" s="103">
        <v>855.34195870999997</v>
      </c>
      <c r="X1158" s="44">
        <f t="shared" si="99"/>
        <v>-5.9164733213521448E-3</v>
      </c>
      <c r="Y1158" s="42"/>
      <c r="Z1158" s="42"/>
      <c r="AA1158" s="103">
        <v>366.76181173999998</v>
      </c>
      <c r="AB1158" s="44">
        <f t="shared" si="100"/>
        <v>-1.4899328849884985E-2</v>
      </c>
      <c r="AC1158" s="42"/>
      <c r="AD1158" s="42"/>
      <c r="AE1158" s="42"/>
      <c r="AF1158" s="42"/>
      <c r="AG1158" s="42"/>
      <c r="AH1158" s="42"/>
      <c r="AI1158" s="42"/>
    </row>
    <row r="1159" spans="11:35" ht="14.4">
      <c r="K1159" s="102">
        <v>45901</v>
      </c>
      <c r="L1159" s="103">
        <v>22713.55</v>
      </c>
      <c r="M1159" s="100">
        <f t="shared" si="104"/>
        <v>1.1156148235204943E-2</v>
      </c>
      <c r="O1159" s="103">
        <v>1665.2463680000001</v>
      </c>
      <c r="P1159" s="44">
        <f t="shared" si="97"/>
        <v>2.497473025100172E-3</v>
      </c>
      <c r="Q1159" s="42"/>
      <c r="R1159" s="42"/>
      <c r="S1159" s="103">
        <v>6067.9773889999997</v>
      </c>
      <c r="T1159" s="44">
        <f t="shared" si="98"/>
        <v>-6.2790508085843744E-3</v>
      </c>
      <c r="U1159" s="42"/>
      <c r="V1159" s="42"/>
      <c r="W1159" s="103">
        <v>858.43632219999995</v>
      </c>
      <c r="X1159" s="44">
        <f t="shared" si="99"/>
        <v>3.617691682829216E-3</v>
      </c>
      <c r="Y1159" s="42"/>
      <c r="Z1159" s="42"/>
      <c r="AA1159" s="103">
        <v>362.91378619</v>
      </c>
      <c r="AB1159" s="44">
        <f t="shared" si="100"/>
        <v>-1.0491892631198652E-2</v>
      </c>
      <c r="AC1159" s="42"/>
      <c r="AD1159" s="42"/>
      <c r="AE1159" s="42"/>
      <c r="AF1159" s="42"/>
      <c r="AG1159" s="42"/>
      <c r="AH1159" s="42"/>
      <c r="AI1159" s="42"/>
    </row>
    <row r="1160" spans="11:35" ht="14.4">
      <c r="K1160" s="102">
        <v>45902</v>
      </c>
      <c r="L1160" s="103">
        <v>22724.400000000001</v>
      </c>
      <c r="M1160" s="100">
        <f t="shared" si="104"/>
        <v>4.7768842827311531E-4</v>
      </c>
      <c r="O1160" s="103">
        <v>1667.9132910000001</v>
      </c>
      <c r="P1160" s="44">
        <f t="shared" si="97"/>
        <v>1.6015185808229138E-3</v>
      </c>
      <c r="Q1160" s="42"/>
      <c r="R1160" s="42"/>
      <c r="S1160" s="103">
        <v>6095.3644530000001</v>
      </c>
      <c r="T1160" s="44">
        <f t="shared" si="98"/>
        <v>4.5133760797539946E-3</v>
      </c>
      <c r="U1160" s="42"/>
      <c r="V1160" s="42"/>
      <c r="W1160" s="103">
        <v>858.53614037</v>
      </c>
      <c r="X1160" s="44">
        <f t="shared" si="99"/>
        <v>1.1627906161315593E-4</v>
      </c>
      <c r="Y1160" s="42"/>
      <c r="Z1160" s="42"/>
      <c r="AA1160" s="103">
        <v>366.21209379999999</v>
      </c>
      <c r="AB1160" s="44">
        <f t="shared" si="100"/>
        <v>9.0884053885822436E-3</v>
      </c>
      <c r="AC1160" s="42"/>
      <c r="AD1160" s="42"/>
      <c r="AE1160" s="42"/>
      <c r="AF1160" s="42"/>
      <c r="AG1160" s="42"/>
      <c r="AH1160" s="42"/>
      <c r="AI1160" s="42"/>
    </row>
    <row r="1161" spans="11:35" ht="14.4">
      <c r="K1161" s="102">
        <v>45903</v>
      </c>
      <c r="L1161" s="103">
        <v>22864.65</v>
      </c>
      <c r="M1161" s="100">
        <f t="shared" si="104"/>
        <v>6.1717801130063421E-3</v>
      </c>
      <c r="O1161" s="103">
        <v>1688.7882999999999</v>
      </c>
      <c r="P1161" s="44">
        <f t="shared" si="97"/>
        <v>1.2515644016173111E-2</v>
      </c>
      <c r="Q1161" s="42"/>
      <c r="R1161" s="42"/>
      <c r="S1161" s="103">
        <v>6138.6858080000002</v>
      </c>
      <c r="T1161" s="44">
        <f t="shared" si="98"/>
        <v>7.107262467083153E-3</v>
      </c>
      <c r="U1161" s="42"/>
      <c r="V1161" s="42"/>
      <c r="W1161" s="103">
        <v>873.10959421999996</v>
      </c>
      <c r="X1161" s="44">
        <f t="shared" si="99"/>
        <v>1.6974770384994287E-2</v>
      </c>
      <c r="Y1161" s="42"/>
      <c r="Z1161" s="42"/>
      <c r="AA1161" s="103">
        <v>362.51399133000001</v>
      </c>
      <c r="AB1161" s="44">
        <f t="shared" si="100"/>
        <v>-1.0098253259816281E-2</v>
      </c>
      <c r="AC1161" s="42"/>
      <c r="AD1161" s="42"/>
      <c r="AE1161" s="42"/>
      <c r="AF1161" s="42"/>
      <c r="AG1161" s="42"/>
      <c r="AH1161" s="42"/>
      <c r="AI1161" s="42"/>
    </row>
    <row r="1162" spans="11:35" ht="14.4">
      <c r="K1162" s="102">
        <v>45904</v>
      </c>
      <c r="L1162" s="103">
        <v>22819.65</v>
      </c>
      <c r="M1162" s="100">
        <f t="shared" si="104"/>
        <v>-1.9681036009735475E-3</v>
      </c>
      <c r="O1162" s="103">
        <v>1658.7680479999999</v>
      </c>
      <c r="P1162" s="44">
        <f t="shared" si="97"/>
        <v>-1.7776207947437839E-2</v>
      </c>
      <c r="Q1162" s="42"/>
      <c r="R1162" s="42"/>
      <c r="S1162" s="103">
        <v>6108.3110649999999</v>
      </c>
      <c r="T1162" s="44">
        <f t="shared" si="98"/>
        <v>-4.9480856245184279E-3</v>
      </c>
      <c r="U1162" s="42"/>
      <c r="V1162" s="42"/>
      <c r="W1162" s="103">
        <v>872.51068514999997</v>
      </c>
      <c r="X1162" s="44">
        <f t="shared" si="99"/>
        <v>-6.8594947755107327E-4</v>
      </c>
      <c r="Y1162" s="42"/>
      <c r="Z1162" s="42"/>
      <c r="AA1162" s="103">
        <v>364.31306820999998</v>
      </c>
      <c r="AB1162" s="44">
        <f t="shared" si="100"/>
        <v>4.9627791561905887E-3</v>
      </c>
      <c r="AC1162" s="42"/>
      <c r="AD1162" s="42"/>
      <c r="AE1162" s="42"/>
      <c r="AF1162" s="42"/>
      <c r="AG1162" s="42"/>
      <c r="AH1162" s="42"/>
      <c r="AI1162" s="42"/>
    </row>
    <row r="1163" spans="11:35" ht="14.4">
      <c r="K1163" s="102">
        <v>45905</v>
      </c>
      <c r="L1163" s="103">
        <v>22829.15</v>
      </c>
      <c r="M1163" s="100">
        <f t="shared" si="104"/>
        <v>4.1630787501123478E-4</v>
      </c>
      <c r="O1163" s="103">
        <v>1647.833519</v>
      </c>
      <c r="P1163" s="44">
        <f t="shared" si="97"/>
        <v>-6.5919578166361292E-3</v>
      </c>
      <c r="Q1163" s="42"/>
      <c r="R1163" s="42"/>
      <c r="S1163" s="103">
        <v>5984.3223589999998</v>
      </c>
      <c r="T1163" s="44">
        <f t="shared" si="98"/>
        <v>-2.029836147514541E-2</v>
      </c>
      <c r="U1163" s="42"/>
      <c r="V1163" s="42"/>
      <c r="W1163" s="103">
        <v>879.04877575</v>
      </c>
      <c r="X1163" s="44">
        <f t="shared" si="99"/>
        <v>7.4934218127953311E-3</v>
      </c>
      <c r="Y1163" s="42"/>
      <c r="Z1163" s="42"/>
      <c r="AA1163" s="103">
        <v>356.46709404000001</v>
      </c>
      <c r="AB1163" s="44">
        <f t="shared" si="100"/>
        <v>-2.1536351162339651E-2</v>
      </c>
      <c r="AC1163" s="42"/>
      <c r="AD1163" s="42"/>
      <c r="AE1163" s="42"/>
      <c r="AF1163" s="42"/>
      <c r="AG1163" s="42"/>
      <c r="AH1163" s="42"/>
      <c r="AI1163" s="42"/>
    </row>
    <row r="1164" spans="11:35" ht="14.4">
      <c r="K1164" s="102">
        <v>45908</v>
      </c>
      <c r="L1164" s="103">
        <v>22878.65</v>
      </c>
      <c r="M1164" s="100">
        <f t="shared" si="104"/>
        <v>2.1682804659832744E-3</v>
      </c>
      <c r="O1164" s="103">
        <v>1601.212663</v>
      </c>
      <c r="P1164" s="44">
        <f t="shared" si="97"/>
        <v>-2.8292212448920329E-2</v>
      </c>
      <c r="Q1164" s="42"/>
      <c r="R1164" s="42"/>
      <c r="S1164" s="103">
        <v>6002.746384</v>
      </c>
      <c r="T1164" s="44">
        <f t="shared" si="98"/>
        <v>3.0787153322868743E-3</v>
      </c>
      <c r="U1164" s="42"/>
      <c r="V1164" s="42"/>
      <c r="W1164" s="103">
        <v>893.57232050000005</v>
      </c>
      <c r="X1164" s="44">
        <f t="shared" si="99"/>
        <v>1.6521887238405641E-2</v>
      </c>
      <c r="Y1164" s="42"/>
      <c r="Z1164" s="42"/>
      <c r="AA1164" s="103">
        <v>357.01681196999999</v>
      </c>
      <c r="AB1164" s="44">
        <f t="shared" si="100"/>
        <v>1.5421281211955851E-3</v>
      </c>
      <c r="AC1164" s="42"/>
      <c r="AD1164" s="42"/>
      <c r="AE1164" s="42"/>
      <c r="AF1164" s="42"/>
      <c r="AG1164" s="42"/>
      <c r="AH1164" s="42"/>
      <c r="AI1164" s="42"/>
    </row>
    <row r="1165" spans="11:35" ht="14.4">
      <c r="K1165" s="102">
        <v>45909</v>
      </c>
      <c r="L1165" s="103">
        <v>22949.1</v>
      </c>
      <c r="M1165" s="100">
        <f t="shared" si="104"/>
        <v>3.0792900804896828E-3</v>
      </c>
      <c r="O1165" s="103">
        <v>1572.8822929999999</v>
      </c>
      <c r="P1165" s="44">
        <f t="shared" si="97"/>
        <v>-1.7693071416835404E-2</v>
      </c>
      <c r="Q1165" s="42"/>
      <c r="R1165" s="42"/>
      <c r="S1165" s="103">
        <v>5977.8490529999999</v>
      </c>
      <c r="T1165" s="44">
        <f t="shared" si="98"/>
        <v>-4.1476566570199935E-3</v>
      </c>
      <c r="U1165" s="42"/>
      <c r="V1165" s="42"/>
      <c r="W1165" s="103">
        <v>900.65941107000003</v>
      </c>
      <c r="X1165" s="44">
        <f t="shared" si="99"/>
        <v>7.9311885646080604E-3</v>
      </c>
      <c r="Y1165" s="42"/>
      <c r="Z1165" s="42"/>
      <c r="AA1165" s="103">
        <v>370.21004242999999</v>
      </c>
      <c r="AB1165" s="44">
        <f t="shared" si="100"/>
        <v>3.6954087364122756E-2</v>
      </c>
      <c r="AC1165" s="42"/>
      <c r="AD1165" s="42"/>
      <c r="AE1165" s="42"/>
      <c r="AF1165" s="42"/>
      <c r="AG1165" s="42"/>
      <c r="AH1165" s="42"/>
      <c r="AI1165" s="42"/>
    </row>
    <row r="1166" spans="11:35" ht="14.4">
      <c r="K1166" s="102">
        <v>45910</v>
      </c>
      <c r="L1166" s="103">
        <v>23074.15</v>
      </c>
      <c r="M1166" s="100">
        <f t="shared" si="104"/>
        <v>5.4490154297990312E-3</v>
      </c>
      <c r="O1166" s="103">
        <v>1660.2591199999999</v>
      </c>
      <c r="P1166" s="44">
        <f t="shared" si="97"/>
        <v>5.5552044414807433E-2</v>
      </c>
      <c r="Q1166" s="42"/>
      <c r="R1166" s="42"/>
      <c r="S1166" s="103">
        <v>6006.7299560000001</v>
      </c>
      <c r="T1166" s="44">
        <f t="shared" si="98"/>
        <v>4.8313202196876848E-3</v>
      </c>
      <c r="U1166" s="42"/>
      <c r="V1166" s="42"/>
      <c r="W1166" s="103">
        <v>894.77013862000001</v>
      </c>
      <c r="X1166" s="44">
        <f t="shared" si="99"/>
        <v>-6.5388451812250503E-3</v>
      </c>
      <c r="Y1166" s="42"/>
      <c r="Z1166" s="42"/>
      <c r="AA1166" s="103">
        <v>370.50988856999999</v>
      </c>
      <c r="AB1166" s="44">
        <f t="shared" si="100"/>
        <v>8.0993518714911339E-4</v>
      </c>
      <c r="AC1166" s="42"/>
      <c r="AD1166" s="42"/>
      <c r="AE1166" s="42"/>
      <c r="AF1166" s="42"/>
      <c r="AG1166" s="42"/>
      <c r="AH1166" s="42"/>
      <c r="AI1166" s="42"/>
    </row>
    <row r="1167" spans="11:35" ht="14.4">
      <c r="K1167" s="102">
        <v>45911</v>
      </c>
      <c r="L1167" s="103">
        <v>23102.65</v>
      </c>
      <c r="M1167" s="100">
        <f t="shared" si="104"/>
        <v>1.235148423669008E-3</v>
      </c>
      <c r="O1167" s="103">
        <v>1629.04601</v>
      </c>
      <c r="P1167" s="44">
        <f t="shared" si="97"/>
        <v>-1.8800143678777026E-2</v>
      </c>
      <c r="Q1167" s="42"/>
      <c r="R1167" s="42"/>
      <c r="S1167" s="103">
        <v>5990.7956649999996</v>
      </c>
      <c r="T1167" s="44">
        <f t="shared" si="98"/>
        <v>-2.6527396964273198E-3</v>
      </c>
      <c r="U1167" s="42"/>
      <c r="V1167" s="42"/>
      <c r="W1167" s="103">
        <v>893.97159321000004</v>
      </c>
      <c r="X1167" s="44">
        <f t="shared" si="99"/>
        <v>-8.9245871708631963E-4</v>
      </c>
      <c r="Y1167" s="42"/>
      <c r="Z1167" s="42"/>
      <c r="AA1167" s="103">
        <v>363.61342719999999</v>
      </c>
      <c r="AB1167" s="44">
        <f t="shared" si="100"/>
        <v>-1.8613434034425391E-2</v>
      </c>
      <c r="AC1167" s="42"/>
      <c r="AD1167" s="42"/>
      <c r="AE1167" s="42"/>
      <c r="AF1167" s="42"/>
      <c r="AG1167" s="42"/>
      <c r="AH1167" s="42"/>
      <c r="AI1167" s="42"/>
    </row>
    <row r="1168" spans="11:35" ht="14.4">
      <c r="K1168" s="102">
        <v>45912</v>
      </c>
      <c r="L1168" s="103">
        <v>23190.25</v>
      </c>
      <c r="M1168" s="100">
        <f t="shared" si="104"/>
        <v>3.7917728052840882E-3</v>
      </c>
      <c r="O1168" s="103">
        <v>1629.2448199999999</v>
      </c>
      <c r="P1168" s="44">
        <f t="shared" ref="P1168:P1231" si="105">O1168/O1167-1</f>
        <v>1.2204075193666952E-4</v>
      </c>
      <c r="Q1168" s="42"/>
      <c r="R1168" s="42"/>
      <c r="S1168" s="103">
        <v>6001.7504900000004</v>
      </c>
      <c r="T1168" s="44">
        <f t="shared" ref="T1168:T1231" si="106">S1168/S1167-1</f>
        <v>1.8286093555155425E-3</v>
      </c>
      <c r="U1168" s="42"/>
      <c r="V1168" s="42"/>
      <c r="W1168" s="103">
        <v>894.42077501000006</v>
      </c>
      <c r="X1168" s="44">
        <f t="shared" ref="X1168:X1231" si="107">W1168/W1167-1</f>
        <v>5.0245645769031455E-4</v>
      </c>
      <c r="Y1168" s="42"/>
      <c r="Z1168" s="42"/>
      <c r="AA1168" s="103">
        <v>369.06063219999999</v>
      </c>
      <c r="AB1168" s="44">
        <f t="shared" ref="AB1168:AB1231" si="108">AA1168/AA1167-1</f>
        <v>1.4980758664348892E-2</v>
      </c>
      <c r="AC1168" s="42"/>
      <c r="AD1168" s="42"/>
      <c r="AE1168" s="42"/>
      <c r="AF1168" s="42"/>
      <c r="AG1168" s="42"/>
      <c r="AH1168" s="42"/>
      <c r="AI1168" s="42"/>
    </row>
    <row r="1169" spans="11:35" ht="14.4">
      <c r="K1169" s="102">
        <v>45915</v>
      </c>
      <c r="L1169" s="103">
        <v>23215.85</v>
      </c>
      <c r="M1169" s="100">
        <f t="shared" si="104"/>
        <v>1.1039122044824712E-3</v>
      </c>
      <c r="O1169" s="103">
        <v>1650.616853</v>
      </c>
      <c r="P1169" s="44">
        <f t="shared" si="105"/>
        <v>1.3117754150662408E-2</v>
      </c>
      <c r="Q1169" s="42"/>
      <c r="R1169" s="42"/>
      <c r="S1169" s="103">
        <v>6032.1252340000001</v>
      </c>
      <c r="T1169" s="44">
        <f t="shared" si="106"/>
        <v>5.0609808006196744E-3</v>
      </c>
      <c r="U1169" s="42"/>
      <c r="V1169" s="42"/>
      <c r="W1169" s="103">
        <v>893.37268415000005</v>
      </c>
      <c r="X1169" s="44">
        <f t="shared" si="107"/>
        <v>-1.1718096105138853E-3</v>
      </c>
      <c r="Y1169" s="42"/>
      <c r="Z1169" s="42"/>
      <c r="AA1169" s="103">
        <v>367.01168353000003</v>
      </c>
      <c r="AB1169" s="44">
        <f t="shared" si="108"/>
        <v>-5.5517941802299964E-3</v>
      </c>
      <c r="AC1169" s="42"/>
      <c r="AD1169" s="42"/>
      <c r="AE1169" s="42"/>
      <c r="AF1169" s="42"/>
      <c r="AG1169" s="42"/>
      <c r="AH1169" s="42"/>
      <c r="AI1169" s="42"/>
    </row>
    <row r="1170" spans="11:35" ht="14.4">
      <c r="K1170" s="102">
        <v>45916</v>
      </c>
      <c r="L1170" s="103">
        <v>23369.3</v>
      </c>
      <c r="M1170" s="100">
        <f t="shared" si="104"/>
        <v>6.6097084534919581E-3</v>
      </c>
      <c r="O1170" s="103">
        <v>1611.5507640000001</v>
      </c>
      <c r="P1170" s="44">
        <f t="shared" si="105"/>
        <v>-2.3667569447747505E-2</v>
      </c>
      <c r="Q1170" s="42"/>
      <c r="R1170" s="42"/>
      <c r="S1170" s="103">
        <v>6074.4506950000005</v>
      </c>
      <c r="T1170" s="44">
        <f t="shared" si="106"/>
        <v>7.0166747801310159E-3</v>
      </c>
      <c r="U1170" s="42"/>
      <c r="V1170" s="42"/>
      <c r="W1170" s="103">
        <v>893.22295687999997</v>
      </c>
      <c r="X1170" s="44">
        <f t="shared" si="107"/>
        <v>-1.6759777040031842E-4</v>
      </c>
      <c r="Y1170" s="42"/>
      <c r="Z1170" s="42"/>
      <c r="AA1170" s="103">
        <v>363.31358104999998</v>
      </c>
      <c r="AB1170" s="44">
        <f t="shared" si="108"/>
        <v>-1.0076252735146896E-2</v>
      </c>
      <c r="AC1170" s="42"/>
      <c r="AD1170" s="42"/>
      <c r="AE1170" s="42"/>
      <c r="AF1170" s="42"/>
      <c r="AG1170" s="42"/>
      <c r="AH1170" s="42"/>
      <c r="AI1170" s="42"/>
    </row>
    <row r="1171" spans="11:35" ht="14.4">
      <c r="K1171" s="102">
        <v>45917</v>
      </c>
      <c r="L1171" s="103">
        <v>23445.200000000001</v>
      </c>
      <c r="M1171" s="100">
        <f t="shared" si="104"/>
        <v>3.2478508128186423E-3</v>
      </c>
      <c r="O1171" s="103">
        <v>1625.7656509999999</v>
      </c>
      <c r="P1171" s="44">
        <f t="shared" si="105"/>
        <v>8.8206262672838598E-3</v>
      </c>
      <c r="Q1171" s="42"/>
      <c r="R1171" s="42"/>
      <c r="S1171" s="103">
        <v>6026.6478209999996</v>
      </c>
      <c r="T1171" s="44">
        <f t="shared" si="106"/>
        <v>-7.869497408111048E-3</v>
      </c>
      <c r="U1171" s="42"/>
      <c r="V1171" s="42"/>
      <c r="W1171" s="103">
        <v>892.32459329000005</v>
      </c>
      <c r="X1171" s="44">
        <f t="shared" si="107"/>
        <v>-1.0057551511415408E-3</v>
      </c>
      <c r="Y1171" s="42"/>
      <c r="Z1171" s="42"/>
      <c r="AA1171" s="103">
        <v>353.81845306999998</v>
      </c>
      <c r="AB1171" s="44">
        <f t="shared" si="108"/>
        <v>-2.613480055592321E-2</v>
      </c>
      <c r="AC1171" s="42"/>
      <c r="AD1171" s="42"/>
      <c r="AE1171" s="42"/>
      <c r="AF1171" s="42"/>
      <c r="AG1171" s="42"/>
      <c r="AH1171" s="42"/>
      <c r="AI1171" s="42"/>
    </row>
    <row r="1172" spans="11:35" ht="14.4">
      <c r="K1172" s="102">
        <v>45918</v>
      </c>
      <c r="L1172" s="103">
        <v>23518.9</v>
      </c>
      <c r="M1172" s="100">
        <f t="shared" si="104"/>
        <v>3.1435005886066847E-3</v>
      </c>
      <c r="O1172" s="103">
        <v>1647.833519</v>
      </c>
      <c r="P1172" s="44">
        <f t="shared" si="105"/>
        <v>1.3573830881730364E-2</v>
      </c>
      <c r="Q1172" s="42"/>
      <c r="R1172" s="42"/>
      <c r="S1172" s="103">
        <v>6086.8993609999998</v>
      </c>
      <c r="T1172" s="44">
        <f t="shared" si="106"/>
        <v>9.9975213069614099E-3</v>
      </c>
      <c r="U1172" s="42"/>
      <c r="V1172" s="42"/>
      <c r="W1172" s="103">
        <v>921.57131915000002</v>
      </c>
      <c r="X1172" s="44">
        <f t="shared" si="107"/>
        <v>3.2775882318974769E-2</v>
      </c>
      <c r="Y1172" s="42"/>
      <c r="Z1172" s="42"/>
      <c r="AA1172" s="103">
        <v>362.11419647000002</v>
      </c>
      <c r="AB1172" s="44">
        <f t="shared" si="108"/>
        <v>2.3446327708517734E-2</v>
      </c>
      <c r="AC1172" s="42"/>
      <c r="AD1172" s="42"/>
      <c r="AE1172" s="42"/>
      <c r="AF1172" s="42"/>
      <c r="AG1172" s="42"/>
      <c r="AH1172" s="42"/>
      <c r="AI1172" s="42"/>
    </row>
    <row r="1173" spans="11:35" ht="14.4">
      <c r="K1173" s="102">
        <v>45919</v>
      </c>
      <c r="L1173" s="103">
        <v>23486.65</v>
      </c>
      <c r="M1173" s="100">
        <f t="shared" ref="M1173:M1188" si="109">L1173/L1172-1</f>
        <v>-1.3712376003979232E-3</v>
      </c>
      <c r="O1173" s="103">
        <v>1685.0109170000001</v>
      </c>
      <c r="P1173" s="44">
        <f t="shared" si="105"/>
        <v>2.2561379879298293E-2</v>
      </c>
      <c r="Q1173" s="42"/>
      <c r="R1173" s="42"/>
      <c r="S1173" s="103">
        <v>6174.5379640000001</v>
      </c>
      <c r="T1173" s="44">
        <f t="shared" si="106"/>
        <v>1.4397905699167435E-2</v>
      </c>
      <c r="U1173" s="42"/>
      <c r="V1173" s="42"/>
      <c r="W1173" s="103">
        <v>930.40522781000004</v>
      </c>
      <c r="X1173" s="44">
        <f t="shared" si="107"/>
        <v>9.5857026758903174E-3</v>
      </c>
      <c r="Y1173" s="42"/>
      <c r="Z1173" s="42"/>
      <c r="AA1173" s="103">
        <v>369.76027320999998</v>
      </c>
      <c r="AB1173" s="44">
        <f t="shared" si="108"/>
        <v>2.1115097984382381E-2</v>
      </c>
      <c r="AC1173" s="42"/>
      <c r="AD1173" s="42"/>
      <c r="AE1173" s="42"/>
      <c r="AF1173" s="42"/>
      <c r="AG1173" s="42"/>
      <c r="AH1173" s="42"/>
      <c r="AI1173" s="42"/>
    </row>
    <row r="1174" spans="11:35" ht="14.4">
      <c r="K1174" s="102">
        <v>45922</v>
      </c>
      <c r="L1174" s="103">
        <v>23381.45</v>
      </c>
      <c r="M1174" s="100">
        <f t="shared" si="109"/>
        <v>-4.4791402775619105E-3</v>
      </c>
      <c r="O1174" s="103">
        <v>1610.9543349999999</v>
      </c>
      <c r="P1174" s="44">
        <f t="shared" si="105"/>
        <v>-4.3950209018141395E-2</v>
      </c>
      <c r="Q1174" s="42"/>
      <c r="R1174" s="42"/>
      <c r="S1174" s="103">
        <v>6067.4794430000002</v>
      </c>
      <c r="T1174" s="44">
        <f t="shared" si="106"/>
        <v>-1.7338709653126005E-2</v>
      </c>
      <c r="U1174" s="42"/>
      <c r="V1174" s="42"/>
      <c r="W1174" s="103">
        <v>902.15668372000005</v>
      </c>
      <c r="X1174" s="44">
        <f t="shared" si="107"/>
        <v>-3.036154918915468E-2</v>
      </c>
      <c r="Y1174" s="42"/>
      <c r="Z1174" s="42"/>
      <c r="AA1174" s="103">
        <v>367.46083236999999</v>
      </c>
      <c r="AB1174" s="44">
        <f t="shared" si="108"/>
        <v>-6.2187341545316688E-3</v>
      </c>
      <c r="AC1174" s="42"/>
      <c r="AD1174" s="42"/>
      <c r="AE1174" s="42"/>
      <c r="AF1174" s="42"/>
      <c r="AG1174" s="42"/>
      <c r="AH1174" s="42"/>
      <c r="AI1174" s="42"/>
    </row>
    <row r="1175" spans="11:35" ht="14.4">
      <c r="K1175" s="102">
        <v>45923</v>
      </c>
      <c r="L1175" s="103">
        <v>23325.25</v>
      </c>
      <c r="M1175" s="100">
        <f t="shared" si="109"/>
        <v>-2.4036148314154904E-3</v>
      </c>
      <c r="O1175" s="103">
        <v>1614.7317169999999</v>
      </c>
      <c r="P1175" s="44">
        <f t="shared" si="105"/>
        <v>2.3448101028884505E-3</v>
      </c>
      <c r="Q1175" s="42"/>
      <c r="R1175" s="42"/>
      <c r="S1175" s="103">
        <v>6026.1498739999997</v>
      </c>
      <c r="T1175" s="44">
        <f t="shared" si="106"/>
        <v>-6.8116537333606786E-3</v>
      </c>
      <c r="U1175" s="42"/>
      <c r="V1175" s="42"/>
      <c r="W1175" s="103">
        <v>908.39531979000003</v>
      </c>
      <c r="X1175" s="44">
        <f t="shared" si="107"/>
        <v>6.9152467443629462E-3</v>
      </c>
      <c r="Y1175" s="42"/>
      <c r="Z1175" s="42"/>
      <c r="AA1175" s="103">
        <v>371.50984984000002</v>
      </c>
      <c r="AB1175" s="44">
        <f t="shared" si="108"/>
        <v>1.1018908991973886E-2</v>
      </c>
      <c r="AC1175" s="42"/>
      <c r="AD1175" s="42"/>
      <c r="AE1175" s="42"/>
      <c r="AF1175" s="42"/>
      <c r="AG1175" s="42"/>
      <c r="AH1175" s="42"/>
      <c r="AI1175" s="42"/>
    </row>
    <row r="1176" spans="11:35" ht="14.4">
      <c r="K1176" s="102">
        <v>45924</v>
      </c>
      <c r="L1176" s="103">
        <v>23178.25</v>
      </c>
      <c r="M1176" s="100">
        <f t="shared" si="109"/>
        <v>-6.302183256342353E-3</v>
      </c>
      <c r="O1176" s="103">
        <v>1619.9007670000001</v>
      </c>
      <c r="P1176" s="44">
        <f t="shared" si="105"/>
        <v>3.2011819335560077E-3</v>
      </c>
      <c r="Q1176" s="42"/>
      <c r="R1176" s="42"/>
      <c r="S1176" s="103">
        <v>5959.4250279999997</v>
      </c>
      <c r="T1176" s="44">
        <f t="shared" si="106"/>
        <v>-1.1072550035286399E-2</v>
      </c>
      <c r="U1176" s="42"/>
      <c r="V1176" s="42"/>
      <c r="W1176" s="103">
        <v>908.09586524999997</v>
      </c>
      <c r="X1176" s="44">
        <f t="shared" si="107"/>
        <v>-3.2965222681824446E-4</v>
      </c>
      <c r="Y1176" s="42"/>
      <c r="Z1176" s="42"/>
      <c r="AA1176" s="103">
        <v>367.81074746000002</v>
      </c>
      <c r="AB1176" s="44">
        <f t="shared" si="108"/>
        <v>-9.9569429494079653E-3</v>
      </c>
      <c r="AC1176" s="42"/>
      <c r="AD1176" s="42"/>
      <c r="AE1176" s="42"/>
      <c r="AF1176" s="42"/>
      <c r="AG1176" s="42"/>
      <c r="AH1176" s="42"/>
      <c r="AI1176" s="42"/>
    </row>
    <row r="1177" spans="11:35" ht="14.4">
      <c r="K1177" s="102">
        <v>45925</v>
      </c>
      <c r="L1177" s="103">
        <v>23022.400000000001</v>
      </c>
      <c r="M1177" s="100">
        <f t="shared" si="109"/>
        <v>-6.7239761414256138E-3</v>
      </c>
      <c r="O1177" s="103">
        <v>1579.741225</v>
      </c>
      <c r="P1177" s="44">
        <f t="shared" si="105"/>
        <v>-2.479135933392651E-2</v>
      </c>
      <c r="Q1177" s="42"/>
      <c r="R1177" s="42"/>
      <c r="S1177" s="103">
        <v>5872.7823179999996</v>
      </c>
      <c r="T1177" s="44">
        <f t="shared" si="106"/>
        <v>-1.453877003115478E-2</v>
      </c>
      <c r="U1177" s="42"/>
      <c r="V1177" s="42"/>
      <c r="W1177" s="103">
        <v>894.72022953999999</v>
      </c>
      <c r="X1177" s="44">
        <f t="shared" si="107"/>
        <v>-1.4729321233411419E-2</v>
      </c>
      <c r="Y1177" s="42"/>
      <c r="Z1177" s="42"/>
      <c r="AA1177" s="103">
        <v>361.46228796999998</v>
      </c>
      <c r="AB1177" s="44">
        <f t="shared" si="108"/>
        <v>-1.7260125033976781E-2</v>
      </c>
      <c r="AC1177" s="42"/>
      <c r="AD1177" s="42"/>
      <c r="AE1177" s="42"/>
      <c r="AF1177" s="42"/>
      <c r="AG1177" s="42"/>
      <c r="AH1177" s="42"/>
      <c r="AI1177" s="42"/>
    </row>
    <row r="1178" spans="11:35" ht="14.4">
      <c r="K1178" s="102">
        <v>45926</v>
      </c>
      <c r="L1178" s="103">
        <v>22713.15</v>
      </c>
      <c r="M1178" s="100">
        <f t="shared" si="109"/>
        <v>-1.34325700187643E-2</v>
      </c>
      <c r="O1178" s="103">
        <v>1556.0828799999999</v>
      </c>
      <c r="P1178" s="44">
        <f t="shared" si="105"/>
        <v>-1.4976088884431138E-2</v>
      </c>
      <c r="Q1178" s="42"/>
      <c r="R1178" s="42"/>
      <c r="S1178" s="103">
        <v>5666.1344749999998</v>
      </c>
      <c r="T1178" s="44">
        <f t="shared" si="106"/>
        <v>-3.5187383391791505E-2</v>
      </c>
      <c r="U1178" s="42"/>
      <c r="V1178" s="42"/>
      <c r="W1178" s="103">
        <v>830.78668717000005</v>
      </c>
      <c r="X1178" s="44">
        <f t="shared" si="107"/>
        <v>-7.1456462321042968E-2</v>
      </c>
      <c r="Y1178" s="42"/>
      <c r="Z1178" s="42"/>
      <c r="AA1178" s="103">
        <v>357.91314920000002</v>
      </c>
      <c r="AB1178" s="44">
        <f t="shared" si="108"/>
        <v>-9.8188355690774776E-3</v>
      </c>
      <c r="AC1178" s="42"/>
      <c r="AD1178" s="42"/>
      <c r="AE1178" s="42"/>
      <c r="AF1178" s="42"/>
      <c r="AG1178" s="42"/>
      <c r="AH1178" s="42"/>
      <c r="AI1178" s="42"/>
    </row>
    <row r="1179" spans="11:35" ht="14.4">
      <c r="K1179" s="102">
        <v>45929</v>
      </c>
      <c r="L1179" s="103">
        <v>22739.1</v>
      </c>
      <c r="M1179" s="100">
        <f t="shared" si="109"/>
        <v>1.1425099556863216E-3</v>
      </c>
      <c r="O1179" s="103">
        <v>1584.4132509999999</v>
      </c>
      <c r="P1179" s="44">
        <f t="shared" si="105"/>
        <v>1.820620955613883E-2</v>
      </c>
      <c r="Q1179" s="42"/>
      <c r="R1179" s="42"/>
      <c r="S1179" s="103">
        <v>5674.1016209999998</v>
      </c>
      <c r="T1179" s="44">
        <f t="shared" si="106"/>
        <v>1.4060989966180326E-3</v>
      </c>
      <c r="U1179" s="42"/>
      <c r="V1179" s="42"/>
      <c r="W1179" s="103">
        <v>839.42095947999996</v>
      </c>
      <c r="X1179" s="44">
        <f t="shared" si="107"/>
        <v>1.039288717951381E-2</v>
      </c>
      <c r="Y1179" s="42"/>
      <c r="Z1179" s="42"/>
      <c r="AA1179" s="103">
        <v>353.81414386</v>
      </c>
      <c r="AB1179" s="44">
        <f t="shared" si="108"/>
        <v>-1.1452513966480504E-2</v>
      </c>
      <c r="AC1179" s="42"/>
      <c r="AD1179" s="42"/>
      <c r="AE1179" s="42"/>
      <c r="AF1179" s="42"/>
      <c r="AG1179" s="42"/>
      <c r="AH1179" s="42"/>
      <c r="AI1179" s="42"/>
    </row>
    <row r="1180" spans="11:35" ht="14.4">
      <c r="K1180" s="102">
        <v>45930</v>
      </c>
      <c r="L1180" s="103">
        <v>22734.1</v>
      </c>
      <c r="M1180" s="100">
        <f t="shared" si="109"/>
        <v>-2.1988557154861699E-4</v>
      </c>
      <c r="O1180" s="103">
        <v>1637.8930379999999</v>
      </c>
      <c r="P1180" s="44">
        <f t="shared" si="105"/>
        <v>3.37536857674261E-2</v>
      </c>
      <c r="Q1180" s="42"/>
      <c r="R1180" s="42"/>
      <c r="S1180" s="103">
        <v>5666.1344749999998</v>
      </c>
      <c r="T1180" s="44">
        <f t="shared" si="106"/>
        <v>-1.4041246583447187E-3</v>
      </c>
      <c r="U1180" s="42"/>
      <c r="V1180" s="42"/>
      <c r="W1180" s="103">
        <v>840.26941397999997</v>
      </c>
      <c r="X1180" s="44">
        <f t="shared" si="107"/>
        <v>1.010761633263968E-3</v>
      </c>
      <c r="Y1180" s="42"/>
      <c r="Z1180" s="42"/>
      <c r="AA1180" s="103">
        <v>354.36401043000001</v>
      </c>
      <c r="AB1180" s="44">
        <f t="shared" si="108"/>
        <v>1.5541113308843446E-3</v>
      </c>
      <c r="AC1180" s="42"/>
      <c r="AD1180" s="42"/>
      <c r="AE1180" s="42"/>
      <c r="AF1180" s="42"/>
      <c r="AG1180" s="42"/>
      <c r="AH1180" s="42"/>
      <c r="AI1180" s="42"/>
    </row>
    <row r="1181" spans="11:35" ht="14.4">
      <c r="K1181" s="102">
        <v>45931</v>
      </c>
      <c r="L1181" s="103">
        <v>22928.3</v>
      </c>
      <c r="M1181" s="100">
        <f t="shared" si="109"/>
        <v>8.5422339129326286E-3</v>
      </c>
      <c r="O1181" s="103">
        <v>1624.473389</v>
      </c>
      <c r="P1181" s="44">
        <f t="shared" si="105"/>
        <v>-8.1932389287070473E-3</v>
      </c>
      <c r="Q1181" s="42"/>
      <c r="R1181" s="42"/>
      <c r="S1181" s="103">
        <v>5686.5502859999997</v>
      </c>
      <c r="T1181" s="44">
        <f t="shared" si="106"/>
        <v>3.6031285685289571E-3</v>
      </c>
      <c r="U1181" s="42"/>
      <c r="V1181" s="42"/>
      <c r="W1181" s="103">
        <v>870.41450343999998</v>
      </c>
      <c r="X1181" s="44">
        <f t="shared" si="107"/>
        <v>3.5875504877912245E-2</v>
      </c>
      <c r="Y1181" s="42"/>
      <c r="Z1181" s="42"/>
      <c r="AA1181" s="103">
        <v>351.06481101000003</v>
      </c>
      <c r="AB1181" s="44">
        <f t="shared" si="108"/>
        <v>-9.3101988997037477E-3</v>
      </c>
      <c r="AC1181" s="42"/>
      <c r="AD1181" s="42"/>
      <c r="AE1181" s="42"/>
      <c r="AF1181" s="42"/>
      <c r="AG1181" s="42"/>
      <c r="AH1181" s="42"/>
      <c r="AI1181" s="42"/>
    </row>
    <row r="1182" spans="11:35" ht="14.4">
      <c r="K1182" s="102">
        <v>45933</v>
      </c>
      <c r="L1182" s="103">
        <v>23027.7</v>
      </c>
      <c r="M1182" s="100">
        <f t="shared" si="109"/>
        <v>4.3352538129735052E-3</v>
      </c>
      <c r="O1182" s="103">
        <v>1587.5942050000001</v>
      </c>
      <c r="P1182" s="44">
        <f t="shared" si="105"/>
        <v>-2.2702239537886304E-2</v>
      </c>
      <c r="Q1182" s="42"/>
      <c r="R1182" s="42"/>
      <c r="S1182" s="103">
        <v>5841.9096289999998</v>
      </c>
      <c r="T1182" s="44">
        <f t="shared" si="106"/>
        <v>2.7320490488317084E-2</v>
      </c>
      <c r="U1182" s="42"/>
      <c r="V1182" s="42"/>
      <c r="W1182" s="103">
        <v>862.82832198000006</v>
      </c>
      <c r="X1182" s="44">
        <f t="shared" si="107"/>
        <v>-8.7155963394661695E-3</v>
      </c>
      <c r="Y1182" s="42"/>
      <c r="Z1182" s="42"/>
      <c r="AA1182" s="103">
        <v>358.41302789999997</v>
      </c>
      <c r="AB1182" s="44">
        <f t="shared" si="108"/>
        <v>2.0931225971806855E-2</v>
      </c>
      <c r="AC1182" s="42"/>
      <c r="AD1182" s="42"/>
      <c r="AE1182" s="42"/>
      <c r="AF1182" s="42"/>
      <c r="AG1182" s="42"/>
      <c r="AH1182" s="42"/>
      <c r="AI1182" s="42"/>
    </row>
    <row r="1183" spans="11:35" ht="14.4">
      <c r="K1183" s="102">
        <v>45936</v>
      </c>
      <c r="L1183" s="103">
        <v>23169.65</v>
      </c>
      <c r="M1183" s="100">
        <f t="shared" si="109"/>
        <v>6.1643151508834482E-3</v>
      </c>
      <c r="O1183" s="103">
        <v>1610.85493</v>
      </c>
      <c r="P1183" s="44">
        <f t="shared" si="105"/>
        <v>1.4651555748151468E-2</v>
      </c>
      <c r="Q1183" s="42"/>
      <c r="R1183" s="42"/>
      <c r="S1183" s="103">
        <v>5802.5718459999998</v>
      </c>
      <c r="T1183" s="44">
        <f t="shared" si="106"/>
        <v>-6.7337198789796382E-3</v>
      </c>
      <c r="U1183" s="42"/>
      <c r="V1183" s="42"/>
      <c r="W1183" s="103">
        <v>861.43086750999998</v>
      </c>
      <c r="X1183" s="44">
        <f t="shared" si="107"/>
        <v>-1.61962053678677E-3</v>
      </c>
      <c r="Y1183" s="42"/>
      <c r="Z1183" s="42"/>
      <c r="AA1183" s="103">
        <v>354.61394977999998</v>
      </c>
      <c r="AB1183" s="44">
        <f t="shared" si="108"/>
        <v>-1.0599721059972089E-2</v>
      </c>
      <c r="AC1183" s="42"/>
      <c r="AD1183" s="42"/>
      <c r="AE1183" s="42"/>
      <c r="AF1183" s="42"/>
      <c r="AG1183" s="42"/>
      <c r="AH1183" s="42"/>
      <c r="AI1183" s="42"/>
    </row>
    <row r="1184" spans="11:35" ht="14.4">
      <c r="K1184" s="102">
        <v>45937</v>
      </c>
      <c r="L1184" s="103">
        <v>23209.5</v>
      </c>
      <c r="M1184" s="100">
        <f t="shared" si="109"/>
        <v>1.7199223984825096E-3</v>
      </c>
      <c r="O1184" s="103">
        <v>1617.1174329999999</v>
      </c>
      <c r="P1184" s="44">
        <f t="shared" si="105"/>
        <v>3.8876890049930335E-3</v>
      </c>
      <c r="Q1184" s="42"/>
      <c r="R1184" s="42"/>
      <c r="S1184" s="103">
        <v>6079.4301610000002</v>
      </c>
      <c r="T1184" s="44">
        <f t="shared" si="106"/>
        <v>4.7713035245027235E-2</v>
      </c>
      <c r="U1184" s="42"/>
      <c r="V1184" s="42"/>
      <c r="W1184" s="103">
        <v>861.83014020999997</v>
      </c>
      <c r="X1184" s="44">
        <f t="shared" si="107"/>
        <v>4.6349941133883021E-4</v>
      </c>
      <c r="Y1184" s="42"/>
      <c r="Z1184" s="42"/>
      <c r="AA1184" s="103">
        <v>356.26354949</v>
      </c>
      <c r="AB1184" s="44">
        <f t="shared" si="108"/>
        <v>4.6518184381167949E-3</v>
      </c>
      <c r="AC1184" s="42"/>
      <c r="AD1184" s="42"/>
      <c r="AE1184" s="42"/>
      <c r="AF1184" s="42"/>
      <c r="AG1184" s="42"/>
      <c r="AH1184" s="42"/>
      <c r="AI1184" s="42"/>
    </row>
    <row r="1185" spans="11:35" ht="14.4">
      <c r="K1185" s="102">
        <v>45938</v>
      </c>
      <c r="L1185" s="103">
        <v>23109.35</v>
      </c>
      <c r="M1185" s="100">
        <f t="shared" si="109"/>
        <v>-4.3150434089489487E-3</v>
      </c>
      <c r="O1185" s="103">
        <v>1599.6221860000001</v>
      </c>
      <c r="P1185" s="44">
        <f t="shared" si="105"/>
        <v>-1.0818785725130398E-2</v>
      </c>
      <c r="Q1185" s="42"/>
      <c r="R1185" s="42"/>
      <c r="S1185" s="103">
        <v>6095.3644530000001</v>
      </c>
      <c r="T1185" s="44">
        <f t="shared" si="106"/>
        <v>2.6210173614986676E-3</v>
      </c>
      <c r="U1185" s="42"/>
      <c r="V1185" s="42"/>
      <c r="W1185" s="103">
        <v>852.29750431000002</v>
      </c>
      <c r="X1185" s="44">
        <f t="shared" si="107"/>
        <v>-1.1060921932571466E-2</v>
      </c>
      <c r="Y1185" s="42"/>
      <c r="Z1185" s="42"/>
      <c r="AA1185" s="103">
        <v>360.66248204999999</v>
      </c>
      <c r="AB1185" s="44">
        <f t="shared" si="108"/>
        <v>1.2347411252981555E-2</v>
      </c>
      <c r="AC1185" s="42"/>
      <c r="AD1185" s="42"/>
      <c r="AE1185" s="42"/>
      <c r="AF1185" s="42"/>
      <c r="AG1185" s="42"/>
      <c r="AH1185" s="42"/>
      <c r="AI1185" s="42"/>
    </row>
    <row r="1186" spans="11:35" ht="14.4">
      <c r="K1186" s="102">
        <v>45939</v>
      </c>
      <c r="L1186" s="103">
        <v>23241.75</v>
      </c>
      <c r="M1186" s="100">
        <f t="shared" si="109"/>
        <v>5.7292827362085408E-3</v>
      </c>
      <c r="O1186" s="103">
        <v>1580.6358680000001</v>
      </c>
      <c r="P1186" s="44">
        <f t="shared" si="105"/>
        <v>-1.186925148086182E-2</v>
      </c>
      <c r="Q1186" s="42"/>
      <c r="R1186" s="42"/>
      <c r="S1186" s="103">
        <v>6106.8172249999998</v>
      </c>
      <c r="T1186" s="44">
        <f t="shared" si="106"/>
        <v>1.8789314549292335E-3</v>
      </c>
      <c r="U1186" s="42"/>
      <c r="V1186" s="42"/>
      <c r="W1186" s="103">
        <v>863.52704921999998</v>
      </c>
      <c r="X1186" s="44">
        <f t="shared" si="107"/>
        <v>1.3175616323188866E-2</v>
      </c>
      <c r="Y1186" s="42"/>
      <c r="Z1186" s="42"/>
      <c r="AA1186" s="103">
        <v>365.71125691999998</v>
      </c>
      <c r="AB1186" s="44">
        <f t="shared" si="108"/>
        <v>1.3998613998613907E-2</v>
      </c>
      <c r="AC1186" s="42"/>
      <c r="AD1186" s="42"/>
      <c r="AE1186" s="42"/>
      <c r="AF1186" s="42"/>
      <c r="AG1186" s="42"/>
      <c r="AH1186" s="42"/>
      <c r="AI1186" s="42"/>
    </row>
    <row r="1187" spans="11:35" ht="14.4">
      <c r="K1187" s="102">
        <v>45940</v>
      </c>
      <c r="L1187" s="103">
        <v>23337.55</v>
      </c>
      <c r="M1187" s="100">
        <f t="shared" si="109"/>
        <v>4.1218927146191575E-3</v>
      </c>
      <c r="O1187" s="103">
        <v>1593.4590880000001</v>
      </c>
      <c r="P1187" s="44">
        <f t="shared" si="105"/>
        <v>8.1126970857781089E-3</v>
      </c>
      <c r="Q1187" s="42"/>
      <c r="R1187" s="42"/>
      <c r="S1187" s="103">
        <v>6447.9106529999999</v>
      </c>
      <c r="T1187" s="44">
        <f t="shared" si="106"/>
        <v>5.585453361918824E-2</v>
      </c>
      <c r="U1187" s="42"/>
      <c r="V1187" s="42"/>
      <c r="W1187" s="103">
        <v>875.15586684000004</v>
      </c>
      <c r="X1187" s="44">
        <f t="shared" si="107"/>
        <v>1.3466651253720485E-2</v>
      </c>
      <c r="Y1187" s="42"/>
      <c r="Z1187" s="42"/>
      <c r="AA1187" s="103">
        <v>365.06141460999999</v>
      </c>
      <c r="AB1187" s="44">
        <f t="shared" si="108"/>
        <v>-1.7769272826680949E-3</v>
      </c>
      <c r="AC1187" s="42"/>
      <c r="AD1187" s="42"/>
      <c r="AE1187" s="42"/>
      <c r="AF1187" s="42"/>
      <c r="AG1187" s="42"/>
      <c r="AH1187" s="42"/>
      <c r="AI1187" s="42"/>
    </row>
    <row r="1188" spans="11:35" ht="14.4">
      <c r="K1188" s="102">
        <v>45943</v>
      </c>
      <c r="L1188" s="103">
        <v>23294.799999999999</v>
      </c>
      <c r="M1188" s="100">
        <f t="shared" si="109"/>
        <v>-1.8318118225777447E-3</v>
      </c>
      <c r="O1188" s="103">
        <v>1555.8840700000001</v>
      </c>
      <c r="P1188" s="44">
        <f t="shared" si="105"/>
        <v>-2.3580786154454469E-2</v>
      </c>
      <c r="Q1188" s="42"/>
      <c r="R1188" s="42"/>
      <c r="S1188" s="103">
        <v>6529.0759500000004</v>
      </c>
      <c r="T1188" s="44">
        <f t="shared" si="106"/>
        <v>1.2587844554303285E-2</v>
      </c>
      <c r="U1188" s="42"/>
      <c r="V1188" s="42"/>
      <c r="W1188" s="103">
        <v>872.71032150999997</v>
      </c>
      <c r="X1188" s="44">
        <f t="shared" si="107"/>
        <v>-2.7944111702414842E-3</v>
      </c>
      <c r="Y1188" s="42"/>
      <c r="Z1188" s="42"/>
      <c r="AA1188" s="103">
        <v>365.11140247999998</v>
      </c>
      <c r="AB1188" s="44">
        <f t="shared" si="108"/>
        <v>1.3693002875525551E-4</v>
      </c>
      <c r="AC1188" s="42"/>
      <c r="AD1188" s="42"/>
      <c r="AE1188" s="42"/>
      <c r="AF1188" s="42"/>
      <c r="AG1188" s="42"/>
      <c r="AH1188" s="42"/>
      <c r="AI1188" s="42"/>
    </row>
    <row r="1189" spans="11:35" ht="14.4">
      <c r="K1189" s="102">
        <v>45944</v>
      </c>
      <c r="L1189" s="103">
        <v>23184.05</v>
      </c>
      <c r="M1189" s="100">
        <f t="shared" ref="M1189:M1204" si="110">L1189/L1188-1</f>
        <v>-4.7542799251335532E-3</v>
      </c>
      <c r="O1189" s="103">
        <v>1507.573333</v>
      </c>
      <c r="P1189" s="44">
        <f t="shared" si="105"/>
        <v>-3.1050344901339622E-2</v>
      </c>
      <c r="Q1189" s="42"/>
      <c r="R1189" s="42"/>
      <c r="S1189" s="103">
        <v>6534.0554160000002</v>
      </c>
      <c r="T1189" s="44">
        <f t="shared" si="106"/>
        <v>7.6266014335457655E-4</v>
      </c>
      <c r="U1189" s="42"/>
      <c r="V1189" s="42"/>
      <c r="W1189" s="103">
        <v>876.35368497000002</v>
      </c>
      <c r="X1189" s="44">
        <f t="shared" si="107"/>
        <v>4.1747683855692941E-3</v>
      </c>
      <c r="Y1189" s="42"/>
      <c r="Z1189" s="42"/>
      <c r="AA1189" s="103">
        <v>365.16139034999998</v>
      </c>
      <c r="AB1189" s="44">
        <f t="shared" si="108"/>
        <v>1.369112814895157E-4</v>
      </c>
      <c r="AC1189" s="42"/>
      <c r="AD1189" s="42"/>
      <c r="AE1189" s="42"/>
      <c r="AF1189" s="42"/>
      <c r="AG1189" s="42"/>
      <c r="AH1189" s="42"/>
      <c r="AI1189" s="42"/>
    </row>
    <row r="1190" spans="11:35" ht="14.4">
      <c r="K1190" s="102">
        <v>45945</v>
      </c>
      <c r="L1190" s="103">
        <v>23377.35</v>
      </c>
      <c r="M1190" s="100">
        <f t="shared" si="110"/>
        <v>8.3376286714356151E-3</v>
      </c>
      <c r="O1190" s="103">
        <v>1498.5274959999999</v>
      </c>
      <c r="P1190" s="44">
        <f t="shared" si="105"/>
        <v>-6.0002633384336201E-3</v>
      </c>
      <c r="Q1190" s="42"/>
      <c r="R1190" s="42"/>
      <c r="S1190" s="103">
        <v>6546.0061349999996</v>
      </c>
      <c r="T1190" s="44">
        <f t="shared" si="106"/>
        <v>1.8289895385239507E-3</v>
      </c>
      <c r="U1190" s="42"/>
      <c r="V1190" s="42"/>
      <c r="W1190" s="103">
        <v>873.70850327999995</v>
      </c>
      <c r="X1190" s="44">
        <f t="shared" si="107"/>
        <v>-3.0183951244417973E-3</v>
      </c>
      <c r="Y1190" s="42"/>
      <c r="Z1190" s="42"/>
      <c r="AA1190" s="103">
        <v>363.41181490000002</v>
      </c>
      <c r="AB1190" s="44">
        <f t="shared" si="108"/>
        <v>-4.7912388774810077E-3</v>
      </c>
      <c r="AC1190" s="42"/>
      <c r="AD1190" s="42"/>
      <c r="AE1190" s="42"/>
      <c r="AF1190" s="42"/>
      <c r="AG1190" s="42"/>
      <c r="AH1190" s="42"/>
      <c r="AI1190" s="42"/>
    </row>
    <row r="1191" spans="11:35" ht="14.4">
      <c r="K1191" s="102">
        <v>45946</v>
      </c>
      <c r="L1191" s="103">
        <v>23563.8</v>
      </c>
      <c r="M1191" s="100">
        <f t="shared" si="110"/>
        <v>7.9756687562961837E-3</v>
      </c>
      <c r="O1191" s="103">
        <v>1518.1102430000001</v>
      </c>
      <c r="P1191" s="44">
        <f t="shared" si="105"/>
        <v>1.3067993114755705E-2</v>
      </c>
      <c r="Q1191" s="42"/>
      <c r="R1191" s="42"/>
      <c r="S1191" s="103">
        <v>6573.3931990000001</v>
      </c>
      <c r="T1191" s="44">
        <f t="shared" si="106"/>
        <v>4.1837822078363285E-3</v>
      </c>
      <c r="U1191" s="42"/>
      <c r="V1191" s="42"/>
      <c r="W1191" s="103">
        <v>871.26295793999998</v>
      </c>
      <c r="X1191" s="44">
        <f t="shared" si="107"/>
        <v>-2.7990403330391267E-3</v>
      </c>
      <c r="Y1191" s="42"/>
      <c r="Z1191" s="42"/>
      <c r="AA1191" s="103">
        <v>355.16381634999999</v>
      </c>
      <c r="AB1191" s="44">
        <f t="shared" si="108"/>
        <v>-2.2696011004126659E-2</v>
      </c>
      <c r="AC1191" s="42"/>
      <c r="AD1191" s="42"/>
      <c r="AE1191" s="42"/>
      <c r="AF1191" s="42"/>
      <c r="AG1191" s="42"/>
      <c r="AH1191" s="42"/>
      <c r="AI1191" s="42"/>
    </row>
    <row r="1192" spans="11:35" ht="14.4">
      <c r="K1192" s="102">
        <v>45947</v>
      </c>
      <c r="L1192" s="103">
        <v>23598.05</v>
      </c>
      <c r="M1192" s="100">
        <f t="shared" si="110"/>
        <v>1.4535007087141949E-3</v>
      </c>
      <c r="O1192" s="103">
        <v>1521.788221</v>
      </c>
      <c r="P1192" s="44">
        <f t="shared" si="105"/>
        <v>2.4227344601348566E-3</v>
      </c>
      <c r="Q1192" s="42"/>
      <c r="R1192" s="42"/>
      <c r="S1192" s="103">
        <v>6594.3069560000004</v>
      </c>
      <c r="T1192" s="44">
        <f t="shared" si="106"/>
        <v>3.1815770587375614E-3</v>
      </c>
      <c r="U1192" s="42"/>
      <c r="V1192" s="42"/>
      <c r="W1192" s="103">
        <v>898.41350208999995</v>
      </c>
      <c r="X1192" s="44">
        <f t="shared" si="107"/>
        <v>3.1162284477460389E-2</v>
      </c>
      <c r="Y1192" s="42"/>
      <c r="Z1192" s="42"/>
      <c r="AA1192" s="103">
        <v>351.56468970999998</v>
      </c>
      <c r="AB1192" s="44">
        <f t="shared" si="108"/>
        <v>-1.013370865587615E-2</v>
      </c>
      <c r="AC1192" s="42"/>
      <c r="AD1192" s="42"/>
      <c r="AE1192" s="42"/>
      <c r="AF1192" s="42"/>
      <c r="AG1192" s="42"/>
      <c r="AH1192" s="42"/>
      <c r="AI1192" s="42"/>
    </row>
    <row r="1193" spans="11:35" ht="14.4">
      <c r="K1193" s="102">
        <v>45950</v>
      </c>
      <c r="L1193" s="103">
        <v>23716.1</v>
      </c>
      <c r="M1193" s="100">
        <f t="shared" si="110"/>
        <v>5.0025319888720166E-3</v>
      </c>
      <c r="O1193" s="103">
        <v>1487.791776</v>
      </c>
      <c r="P1193" s="44">
        <f t="shared" si="105"/>
        <v>-2.2339800328892157E-2</v>
      </c>
      <c r="Q1193" s="42"/>
      <c r="R1193" s="42"/>
      <c r="S1193" s="103">
        <v>6576.8788249999998</v>
      </c>
      <c r="T1193" s="44">
        <f t="shared" si="106"/>
        <v>-2.6429056330390388E-3</v>
      </c>
      <c r="U1193" s="42"/>
      <c r="V1193" s="42"/>
      <c r="W1193" s="103">
        <v>918.97604654999998</v>
      </c>
      <c r="X1193" s="44">
        <f t="shared" si="107"/>
        <v>2.2887617352327139E-2</v>
      </c>
      <c r="Y1193" s="42"/>
      <c r="Z1193" s="42"/>
      <c r="AA1193" s="103">
        <v>350.51494444000002</v>
      </c>
      <c r="AB1193" s="44">
        <f t="shared" si="108"/>
        <v>-2.9859235034834786E-3</v>
      </c>
      <c r="AC1193" s="42"/>
      <c r="AD1193" s="42"/>
      <c r="AE1193" s="42"/>
      <c r="AF1193" s="42"/>
      <c r="AG1193" s="42"/>
      <c r="AH1193" s="42"/>
      <c r="AI1193" s="42"/>
    </row>
    <row r="1194" spans="11:35" ht="14.4">
      <c r="K1194" s="102">
        <v>45951</v>
      </c>
      <c r="L1194" s="103">
        <v>23759.200000000001</v>
      </c>
      <c r="M1194" s="100">
        <f t="shared" si="110"/>
        <v>1.8173308427609225E-3</v>
      </c>
      <c r="O1194" s="103">
        <v>1513.338812</v>
      </c>
      <c r="P1194" s="44">
        <f t="shared" si="105"/>
        <v>1.7171109836810805E-2</v>
      </c>
      <c r="Q1194" s="42"/>
      <c r="R1194" s="42"/>
      <c r="S1194" s="103">
        <v>6559.9486399999996</v>
      </c>
      <c r="T1194" s="44">
        <f t="shared" si="106"/>
        <v>-2.5741974955727498E-3</v>
      </c>
      <c r="U1194" s="42"/>
      <c r="V1194" s="42"/>
      <c r="W1194" s="103">
        <v>922.22013730000003</v>
      </c>
      <c r="X1194" s="44">
        <f t="shared" si="107"/>
        <v>3.5301145902322251E-3</v>
      </c>
      <c r="Y1194" s="42"/>
      <c r="Z1194" s="42"/>
      <c r="AA1194" s="103">
        <v>349.56517491</v>
      </c>
      <c r="AB1194" s="44">
        <f t="shared" si="108"/>
        <v>-2.7096406160868058E-3</v>
      </c>
      <c r="AC1194" s="42"/>
      <c r="AD1194" s="42"/>
      <c r="AE1194" s="42"/>
      <c r="AF1194" s="42"/>
      <c r="AG1194" s="42"/>
      <c r="AH1194" s="42"/>
      <c r="AI1194" s="42"/>
    </row>
    <row r="1195" spans="11:35" ht="14.4">
      <c r="K1195" s="102">
        <v>45953</v>
      </c>
      <c r="L1195" s="103">
        <v>23755.9</v>
      </c>
      <c r="M1195" s="100">
        <f t="shared" si="110"/>
        <v>-1.3889356543983489E-4</v>
      </c>
      <c r="O1195" s="103">
        <v>1503.597141</v>
      </c>
      <c r="P1195" s="44">
        <f t="shared" si="105"/>
        <v>-6.4372042286588993E-3</v>
      </c>
      <c r="Q1195" s="42"/>
      <c r="R1195" s="42"/>
      <c r="S1195" s="103">
        <v>6538.5369360000004</v>
      </c>
      <c r="T1195" s="44">
        <f t="shared" si="106"/>
        <v>-3.2640048230619945E-3</v>
      </c>
      <c r="U1195" s="42"/>
      <c r="V1195" s="42"/>
      <c r="W1195" s="103">
        <v>932.70104588000004</v>
      </c>
      <c r="X1195" s="44">
        <f t="shared" si="107"/>
        <v>1.1364866322139955E-2</v>
      </c>
      <c r="Y1195" s="42"/>
      <c r="Z1195" s="42"/>
      <c r="AA1195" s="103">
        <v>344.26646068999997</v>
      </c>
      <c r="AB1195" s="44">
        <f t="shared" si="108"/>
        <v>-1.5158015158015181E-2</v>
      </c>
      <c r="AC1195" s="42"/>
      <c r="AD1195" s="42"/>
      <c r="AE1195" s="42"/>
      <c r="AF1195" s="42"/>
      <c r="AG1195" s="42"/>
      <c r="AH1195" s="42"/>
      <c r="AI1195" s="42"/>
    </row>
    <row r="1196" spans="11:35" ht="14.4">
      <c r="K1196" s="102">
        <v>45954</v>
      </c>
      <c r="L1196" s="103">
        <v>23686.6</v>
      </c>
      <c r="M1196" s="100">
        <f t="shared" si="110"/>
        <v>-2.9171700503876075E-3</v>
      </c>
      <c r="O1196" s="103">
        <v>1465.723909</v>
      </c>
      <c r="P1196" s="44">
        <f t="shared" si="105"/>
        <v>-2.5188417141317143E-2</v>
      </c>
      <c r="Q1196" s="42"/>
      <c r="R1196" s="42"/>
      <c r="S1196" s="103">
        <v>6565.9239989999996</v>
      </c>
      <c r="T1196" s="44">
        <f t="shared" si="106"/>
        <v>4.188561335367158E-3</v>
      </c>
      <c r="U1196" s="42"/>
      <c r="V1196" s="42"/>
      <c r="W1196" s="103">
        <v>924.71559172000002</v>
      </c>
      <c r="X1196" s="44">
        <f t="shared" si="107"/>
        <v>-8.5616438356899138E-3</v>
      </c>
      <c r="Y1196" s="42"/>
      <c r="Z1196" s="42"/>
      <c r="AA1196" s="103">
        <v>341.61710357999999</v>
      </c>
      <c r="AB1196" s="44">
        <f t="shared" si="108"/>
        <v>-7.6956584870044864E-3</v>
      </c>
      <c r="AC1196" s="42"/>
      <c r="AD1196" s="42"/>
      <c r="AE1196" s="42"/>
      <c r="AF1196" s="42"/>
      <c r="AG1196" s="42"/>
      <c r="AH1196" s="42"/>
      <c r="AI1196" s="42"/>
    </row>
    <row r="1197" spans="11:35" ht="14.4">
      <c r="K1197" s="102">
        <v>45957</v>
      </c>
      <c r="L1197" s="103">
        <v>23840.9</v>
      </c>
      <c r="M1197" s="100">
        <f t="shared" si="110"/>
        <v>6.5142316752933027E-3</v>
      </c>
      <c r="O1197" s="103">
        <v>1449.023901</v>
      </c>
      <c r="P1197" s="44">
        <f t="shared" si="105"/>
        <v>-1.1393692834958058E-2</v>
      </c>
      <c r="Q1197" s="42"/>
      <c r="R1197" s="42"/>
      <c r="S1197" s="103">
        <v>6463.346998</v>
      </c>
      <c r="T1197" s="44">
        <f t="shared" si="106"/>
        <v>-1.5622629962762646E-2</v>
      </c>
      <c r="U1197" s="42"/>
      <c r="V1197" s="42"/>
      <c r="W1197" s="103">
        <v>938.44059105999997</v>
      </c>
      <c r="X1197" s="44">
        <f t="shared" si="107"/>
        <v>1.4842400693678259E-2</v>
      </c>
      <c r="Y1197" s="42"/>
      <c r="Z1197" s="42"/>
      <c r="AA1197" s="103">
        <v>335.4186077</v>
      </c>
      <c r="AB1197" s="44">
        <f t="shared" si="108"/>
        <v>-1.8144571261340392E-2</v>
      </c>
      <c r="AC1197" s="42"/>
      <c r="AD1197" s="42"/>
      <c r="AE1197" s="42"/>
      <c r="AF1197" s="42"/>
      <c r="AG1197" s="42"/>
      <c r="AH1197" s="42"/>
      <c r="AI1197" s="42"/>
    </row>
    <row r="1198" spans="11:35" ht="14.4">
      <c r="K1198" s="102">
        <v>45958</v>
      </c>
      <c r="L1198" s="103">
        <v>23812.55</v>
      </c>
      <c r="M1198" s="100">
        <f t="shared" si="110"/>
        <v>-1.189132960584649E-3</v>
      </c>
      <c r="O1198" s="103">
        <v>1423.4768650000001</v>
      </c>
      <c r="P1198" s="44">
        <f t="shared" si="105"/>
        <v>-1.7630513880667831E-2</v>
      </c>
      <c r="Q1198" s="42"/>
      <c r="R1198" s="42"/>
      <c r="S1198" s="103">
        <v>6412.058497</v>
      </c>
      <c r="T1198" s="44">
        <f t="shared" si="106"/>
        <v>-7.9352850799857544E-3</v>
      </c>
      <c r="U1198" s="42"/>
      <c r="V1198" s="42"/>
      <c r="W1198" s="103">
        <v>957.90513557999998</v>
      </c>
      <c r="X1198" s="44">
        <f t="shared" si="107"/>
        <v>2.0741371063259573E-2</v>
      </c>
      <c r="Y1198" s="42"/>
      <c r="Z1198" s="42"/>
      <c r="AA1198" s="103">
        <v>337.26815889</v>
      </c>
      <c r="AB1198" s="44">
        <f t="shared" si="108"/>
        <v>5.5141579731743384E-3</v>
      </c>
      <c r="AC1198" s="42"/>
      <c r="AD1198" s="42"/>
      <c r="AE1198" s="42"/>
      <c r="AF1198" s="42"/>
      <c r="AG1198" s="42"/>
      <c r="AH1198" s="42"/>
      <c r="AI1198" s="42"/>
    </row>
    <row r="1199" spans="11:35" ht="14.4">
      <c r="K1199" s="102">
        <v>45959</v>
      </c>
      <c r="L1199" s="103">
        <v>23952.400000000001</v>
      </c>
      <c r="M1199" s="100">
        <f t="shared" si="110"/>
        <v>5.8729535476040873E-3</v>
      </c>
      <c r="O1199" s="103">
        <v>1443.954256</v>
      </c>
      <c r="P1199" s="44">
        <f t="shared" si="105"/>
        <v>1.4385475102189238E-2</v>
      </c>
      <c r="Q1199" s="42"/>
      <c r="R1199" s="42"/>
      <c r="S1199" s="103">
        <v>6485.2566489999999</v>
      </c>
      <c r="T1199" s="44">
        <f t="shared" si="106"/>
        <v>1.1415702466570865E-2</v>
      </c>
      <c r="U1199" s="42"/>
      <c r="V1199" s="42"/>
      <c r="W1199" s="103">
        <v>959.95140820999995</v>
      </c>
      <c r="X1199" s="44">
        <f t="shared" si="107"/>
        <v>2.1361954895053881E-3</v>
      </c>
      <c r="Y1199" s="42"/>
      <c r="Z1199" s="42"/>
      <c r="AA1199" s="103">
        <v>332.56929910999997</v>
      </c>
      <c r="AB1199" s="44">
        <f t="shared" si="108"/>
        <v>-1.3932117978360803E-2</v>
      </c>
      <c r="AC1199" s="42"/>
      <c r="AD1199" s="42"/>
      <c r="AE1199" s="42"/>
      <c r="AF1199" s="42"/>
      <c r="AG1199" s="42"/>
      <c r="AH1199" s="42"/>
      <c r="AI1199" s="42"/>
    </row>
    <row r="1200" spans="11:35" ht="14.4">
      <c r="K1200" s="102">
        <v>45960</v>
      </c>
      <c r="L1200" s="103">
        <v>23841.3</v>
      </c>
      <c r="M1200" s="100">
        <f t="shared" si="110"/>
        <v>-4.6383660927507009E-3</v>
      </c>
      <c r="O1200" s="103">
        <v>1445.2465179999999</v>
      </c>
      <c r="P1200" s="44">
        <f t="shared" si="105"/>
        <v>8.9494663326772361E-4</v>
      </c>
      <c r="Q1200" s="42"/>
      <c r="R1200" s="42"/>
      <c r="S1200" s="103">
        <v>6627.6693789999999</v>
      </c>
      <c r="T1200" s="44">
        <f t="shared" si="106"/>
        <v>2.1959459387310476E-2</v>
      </c>
      <c r="U1200" s="42"/>
      <c r="V1200" s="42"/>
      <c r="W1200" s="103">
        <v>968.58568051999998</v>
      </c>
      <c r="X1200" s="44">
        <f t="shared" si="107"/>
        <v>8.9944889253301685E-3</v>
      </c>
      <c r="Y1200" s="42"/>
      <c r="Z1200" s="42"/>
      <c r="AA1200" s="103">
        <v>323.82142185999999</v>
      </c>
      <c r="AB1200" s="44">
        <f t="shared" si="108"/>
        <v>-2.6303923042236499E-2</v>
      </c>
      <c r="AC1200" s="42"/>
      <c r="AD1200" s="42"/>
      <c r="AE1200" s="42"/>
      <c r="AF1200" s="42"/>
      <c r="AG1200" s="42"/>
      <c r="AH1200" s="42"/>
      <c r="AI1200" s="42"/>
    </row>
    <row r="1201" spans="11:35" ht="14.4">
      <c r="K1201" s="102">
        <v>45961</v>
      </c>
      <c r="L1201" s="103">
        <v>23710.400000000001</v>
      </c>
      <c r="M1201" s="100">
        <f t="shared" si="110"/>
        <v>-5.4904724155141471E-3</v>
      </c>
      <c r="O1201" s="103">
        <v>1435.2066319999999</v>
      </c>
      <c r="P1201" s="44">
        <f t="shared" si="105"/>
        <v>-6.9468328585864381E-3</v>
      </c>
      <c r="Q1201" s="42"/>
      <c r="R1201" s="42"/>
      <c r="S1201" s="103">
        <v>6710.3285159999996</v>
      </c>
      <c r="T1201" s="44">
        <f t="shared" si="106"/>
        <v>1.2471825655924862E-2</v>
      </c>
      <c r="U1201" s="42"/>
      <c r="V1201" s="42"/>
      <c r="W1201" s="103">
        <v>952.70149017000006</v>
      </c>
      <c r="X1201" s="44">
        <f t="shared" si="107"/>
        <v>-1.6399365249207709E-2</v>
      </c>
      <c r="Y1201" s="42"/>
      <c r="Z1201" s="42"/>
      <c r="AA1201" s="103">
        <v>325.32105796000002</v>
      </c>
      <c r="AB1201" s="44">
        <f t="shared" si="108"/>
        <v>4.6310589688176584E-3</v>
      </c>
      <c r="AC1201" s="42"/>
      <c r="AD1201" s="42"/>
      <c r="AE1201" s="42"/>
      <c r="AF1201" s="42"/>
      <c r="AG1201" s="42"/>
      <c r="AH1201" s="42"/>
      <c r="AI1201" s="42"/>
    </row>
    <row r="1202" spans="11:35" ht="14.4">
      <c r="K1202" s="102">
        <v>45964</v>
      </c>
      <c r="L1202" s="103">
        <v>23810.7</v>
      </c>
      <c r="M1202" s="100">
        <f t="shared" si="110"/>
        <v>4.2302112153316251E-3</v>
      </c>
      <c r="O1202" s="103">
        <v>1460.9524779999999</v>
      </c>
      <c r="P1202" s="44">
        <f t="shared" si="105"/>
        <v>1.793877301425395E-2</v>
      </c>
      <c r="Q1202" s="42"/>
      <c r="R1202" s="42"/>
      <c r="S1202" s="103">
        <v>6776.0574690000003</v>
      </c>
      <c r="T1202" s="44">
        <f t="shared" si="106"/>
        <v>9.7951915235263698E-3</v>
      </c>
      <c r="U1202" s="42"/>
      <c r="V1202" s="42"/>
      <c r="W1202" s="103">
        <v>974.42985740999995</v>
      </c>
      <c r="X1202" s="44">
        <f t="shared" si="107"/>
        <v>2.2807109534511927E-2</v>
      </c>
      <c r="Y1202" s="42"/>
      <c r="Z1202" s="42"/>
      <c r="AA1202" s="103">
        <v>328.07039080999999</v>
      </c>
      <c r="AB1202" s="44">
        <f t="shared" si="108"/>
        <v>8.4511370620774517E-3</v>
      </c>
      <c r="AC1202" s="42"/>
      <c r="AD1202" s="42"/>
      <c r="AE1202" s="42"/>
      <c r="AF1202" s="42"/>
      <c r="AG1202" s="42"/>
      <c r="AH1202" s="42"/>
      <c r="AI1202" s="42"/>
    </row>
    <row r="1203" spans="11:35" ht="14.4">
      <c r="K1203" s="102">
        <v>45965</v>
      </c>
      <c r="L1203" s="103">
        <v>23675.45</v>
      </c>
      <c r="M1203" s="100">
        <f t="shared" si="110"/>
        <v>-5.6802193971617898E-3</v>
      </c>
      <c r="O1203" s="103">
        <v>1446.2405659999999</v>
      </c>
      <c r="P1203" s="44">
        <f t="shared" si="105"/>
        <v>-1.0070082512293688E-2</v>
      </c>
      <c r="Q1203" s="42"/>
      <c r="R1203" s="42"/>
      <c r="S1203" s="103">
        <v>6776.5554149999998</v>
      </c>
      <c r="T1203" s="44">
        <f t="shared" si="106"/>
        <v>7.3486094573027572E-5</v>
      </c>
      <c r="U1203" s="42"/>
      <c r="V1203" s="42"/>
      <c r="W1203" s="103">
        <v>982.17214918000002</v>
      </c>
      <c r="X1203" s="44">
        <f t="shared" si="107"/>
        <v>7.9454582709306276E-3</v>
      </c>
      <c r="Y1203" s="42"/>
      <c r="Z1203" s="42"/>
      <c r="AA1203" s="103">
        <v>326.92066979999998</v>
      </c>
      <c r="AB1203" s="44">
        <f t="shared" si="108"/>
        <v>-3.5044948956269861E-3</v>
      </c>
      <c r="AC1203" s="42"/>
      <c r="AD1203" s="42"/>
      <c r="AE1203" s="42"/>
      <c r="AF1203" s="42"/>
      <c r="AG1203" s="42"/>
      <c r="AH1203" s="42"/>
      <c r="AI1203" s="42"/>
    </row>
    <row r="1204" spans="11:35" ht="14.4">
      <c r="K1204" s="102">
        <v>45967</v>
      </c>
      <c r="L1204" s="103">
        <v>23513.15</v>
      </c>
      <c r="M1204" s="100">
        <f t="shared" si="110"/>
        <v>-6.8552023298394937E-3</v>
      </c>
      <c r="O1204" s="103">
        <v>1402.999474</v>
      </c>
      <c r="P1204" s="44">
        <f t="shared" si="105"/>
        <v>-2.9898962189669365E-2</v>
      </c>
      <c r="Q1204" s="42"/>
      <c r="R1204" s="42"/>
      <c r="S1204" s="103">
        <v>6855.2309800000003</v>
      </c>
      <c r="T1204" s="44">
        <f t="shared" si="106"/>
        <v>1.160996408674686E-2</v>
      </c>
      <c r="U1204" s="42"/>
      <c r="V1204" s="42"/>
      <c r="W1204" s="103">
        <v>978.82548111999995</v>
      </c>
      <c r="X1204" s="44">
        <f t="shared" si="107"/>
        <v>-3.4074149453271474E-3</v>
      </c>
      <c r="Y1204" s="42"/>
      <c r="Z1204" s="42"/>
      <c r="AA1204" s="103">
        <v>328.07039080999999</v>
      </c>
      <c r="AB1204" s="44">
        <f t="shared" si="108"/>
        <v>3.5168195718655593E-3</v>
      </c>
      <c r="AC1204" s="42"/>
      <c r="AD1204" s="42"/>
      <c r="AE1204" s="42"/>
      <c r="AF1204" s="42"/>
      <c r="AG1204" s="42"/>
      <c r="AH1204" s="42"/>
      <c r="AI1204" s="42"/>
    </row>
    <row r="1205" spans="11:35" ht="14.4">
      <c r="K1205" s="102">
        <v>45968</v>
      </c>
      <c r="L1205" s="103">
        <v>23521.5</v>
      </c>
      <c r="M1205" s="100">
        <f t="shared" ref="M1205:M1220" si="111">L1205/L1204-1</f>
        <v>3.5512043260887971E-4</v>
      </c>
      <c r="O1205" s="103">
        <v>1386.597681</v>
      </c>
      <c r="P1205" s="44">
        <f t="shared" si="105"/>
        <v>-1.1690519707208358E-2</v>
      </c>
      <c r="Q1205" s="42"/>
      <c r="R1205" s="42"/>
      <c r="S1205" s="103">
        <v>6629.163219</v>
      </c>
      <c r="T1205" s="44">
        <f t="shared" si="106"/>
        <v>-3.2977409756075104E-2</v>
      </c>
      <c r="U1205" s="42"/>
      <c r="V1205" s="42"/>
      <c r="W1205" s="103">
        <v>981.17314379000004</v>
      </c>
      <c r="X1205" s="44">
        <f t="shared" si="107"/>
        <v>2.3984486665731275E-3</v>
      </c>
      <c r="Y1205" s="42"/>
      <c r="Z1205" s="42"/>
      <c r="AA1205" s="103">
        <v>333.96895947000002</v>
      </c>
      <c r="AB1205" s="44">
        <f t="shared" si="108"/>
        <v>1.7979582507999359E-2</v>
      </c>
      <c r="AC1205" s="42"/>
      <c r="AD1205" s="42"/>
      <c r="AE1205" s="42"/>
      <c r="AF1205" s="42"/>
      <c r="AG1205" s="42"/>
      <c r="AH1205" s="42"/>
      <c r="AI1205" s="42"/>
    </row>
    <row r="1206" spans="11:35" ht="14.4">
      <c r="K1206" s="102">
        <v>45971</v>
      </c>
      <c r="L1206" s="103">
        <v>23596.9</v>
      </c>
      <c r="M1206" s="100">
        <f t="shared" si="111"/>
        <v>3.205577875560639E-3</v>
      </c>
      <c r="O1206" s="103">
        <v>1430.6340110000001</v>
      </c>
      <c r="P1206" s="44">
        <f t="shared" si="105"/>
        <v>3.1758548714895918E-2</v>
      </c>
      <c r="Q1206" s="42"/>
      <c r="R1206" s="42"/>
      <c r="S1206" s="103">
        <v>6664.0194819999997</v>
      </c>
      <c r="T1206" s="44">
        <f t="shared" si="106"/>
        <v>5.2580185233781496E-3</v>
      </c>
      <c r="U1206" s="42"/>
      <c r="V1206" s="42"/>
      <c r="W1206" s="103">
        <v>1000.05434566</v>
      </c>
      <c r="X1206" s="44">
        <f t="shared" si="107"/>
        <v>1.9243496409886429E-2</v>
      </c>
      <c r="Y1206" s="42"/>
      <c r="Z1206" s="42"/>
      <c r="AA1206" s="103">
        <v>317.57293811</v>
      </c>
      <c r="AB1206" s="44">
        <f t="shared" si="108"/>
        <v>-4.9094446939081049E-2</v>
      </c>
      <c r="AC1206" s="42"/>
      <c r="AD1206" s="42"/>
      <c r="AE1206" s="42"/>
      <c r="AF1206" s="42"/>
      <c r="AG1206" s="42"/>
      <c r="AH1206" s="42"/>
      <c r="AI1206" s="42"/>
    </row>
    <row r="1207" spans="11:35" ht="14.4">
      <c r="K1207" s="102">
        <v>45972</v>
      </c>
      <c r="L1207" s="103">
        <v>23682.65</v>
      </c>
      <c r="M1207" s="100">
        <f t="shared" si="111"/>
        <v>3.633951917412892E-3</v>
      </c>
      <c r="O1207" s="103">
        <v>1444.8488990000001</v>
      </c>
      <c r="P1207" s="44">
        <f t="shared" si="105"/>
        <v>9.93607581722733E-3</v>
      </c>
      <c r="Q1207" s="42"/>
      <c r="R1207" s="42"/>
      <c r="S1207" s="103">
        <v>6512.6437120000001</v>
      </c>
      <c r="T1207" s="44">
        <f t="shared" si="106"/>
        <v>-2.2715385272938704E-2</v>
      </c>
      <c r="U1207" s="42"/>
      <c r="V1207" s="42"/>
      <c r="W1207" s="103">
        <v>984.71961292000003</v>
      </c>
      <c r="X1207" s="44">
        <f t="shared" si="107"/>
        <v>-1.5333899409116225E-2</v>
      </c>
      <c r="Y1207" s="42"/>
      <c r="Z1207" s="42"/>
      <c r="AA1207" s="103">
        <v>318.52270764000002</v>
      </c>
      <c r="AB1207" s="44">
        <f t="shared" si="108"/>
        <v>2.9907130489532641E-3</v>
      </c>
      <c r="AC1207" s="42"/>
      <c r="AD1207" s="42"/>
      <c r="AE1207" s="42"/>
      <c r="AF1207" s="42"/>
      <c r="AG1207" s="42"/>
      <c r="AH1207" s="42"/>
      <c r="AI1207" s="42"/>
    </row>
    <row r="1208" spans="11:35" ht="14.4">
      <c r="K1208" s="102">
        <v>45973</v>
      </c>
      <c r="L1208" s="103">
        <v>23836.9</v>
      </c>
      <c r="M1208" s="100">
        <f t="shared" si="111"/>
        <v>6.5132069257451963E-3</v>
      </c>
      <c r="O1208" s="103">
        <v>1454.4911649999999</v>
      </c>
      <c r="P1208" s="44">
        <f t="shared" si="105"/>
        <v>6.6735462834026649E-3</v>
      </c>
      <c r="Q1208" s="42"/>
      <c r="R1208" s="42"/>
      <c r="S1208" s="103">
        <v>6493.2237940000005</v>
      </c>
      <c r="T1208" s="44">
        <f t="shared" si="106"/>
        <v>-2.981879380905994E-3</v>
      </c>
      <c r="U1208" s="42"/>
      <c r="V1208" s="42"/>
      <c r="W1208" s="103">
        <v>988.26608206000003</v>
      </c>
      <c r="X1208" s="44">
        <f t="shared" si="107"/>
        <v>3.6015014766321851E-3</v>
      </c>
      <c r="Y1208" s="42"/>
      <c r="Z1208" s="42"/>
      <c r="AA1208" s="103">
        <v>330.66976004999998</v>
      </c>
      <c r="AB1208" s="44">
        <f t="shared" si="108"/>
        <v>3.8135593220338881E-2</v>
      </c>
      <c r="AC1208" s="42"/>
      <c r="AD1208" s="42"/>
      <c r="AE1208" s="42"/>
      <c r="AF1208" s="42"/>
      <c r="AG1208" s="42"/>
      <c r="AH1208" s="42"/>
      <c r="AI1208" s="42"/>
    </row>
    <row r="1209" spans="11:35" ht="14.4">
      <c r="K1209" s="102">
        <v>45974</v>
      </c>
      <c r="L1209" s="103">
        <v>23816</v>
      </c>
      <c r="M1209" s="100">
        <f t="shared" si="111"/>
        <v>-8.7679186471401049E-4</v>
      </c>
      <c r="O1209" s="103">
        <v>1450.117354</v>
      </c>
      <c r="P1209" s="44">
        <f t="shared" si="105"/>
        <v>-3.0071072999607873E-3</v>
      </c>
      <c r="Q1209" s="42"/>
      <c r="R1209" s="42"/>
      <c r="S1209" s="103">
        <v>6566.4219460000004</v>
      </c>
      <c r="T1209" s="44">
        <f t="shared" si="106"/>
        <v>1.1273006186486079E-2</v>
      </c>
      <c r="U1209" s="42"/>
      <c r="V1209" s="42"/>
      <c r="W1209" s="103">
        <v>996.05832410000005</v>
      </c>
      <c r="X1209" s="44">
        <f t="shared" si="107"/>
        <v>7.8847611806704965E-3</v>
      </c>
      <c r="Y1209" s="42"/>
      <c r="Z1209" s="42"/>
      <c r="AA1209" s="103">
        <v>324.52125203999998</v>
      </c>
      <c r="AB1209" s="44">
        <f t="shared" si="108"/>
        <v>-1.8594104308390036E-2</v>
      </c>
      <c r="AC1209" s="42"/>
      <c r="AD1209" s="42"/>
      <c r="AE1209" s="42"/>
      <c r="AF1209" s="42"/>
      <c r="AG1209" s="42"/>
      <c r="AH1209" s="42"/>
      <c r="AI1209" s="42"/>
    </row>
    <row r="1210" spans="11:35" ht="14.4">
      <c r="K1210" s="102">
        <v>45975</v>
      </c>
      <c r="L1210" s="103">
        <v>23836.35</v>
      </c>
      <c r="M1210" s="100">
        <f t="shared" si="111"/>
        <v>8.5446758481677598E-4</v>
      </c>
      <c r="O1210" s="103">
        <v>1490.276897</v>
      </c>
      <c r="P1210" s="44">
        <f t="shared" si="105"/>
        <v>2.7693995171648611E-2</v>
      </c>
      <c r="Q1210" s="42"/>
      <c r="R1210" s="42"/>
      <c r="S1210" s="103">
        <v>6484.7587020000001</v>
      </c>
      <c r="T1210" s="44">
        <f t="shared" si="106"/>
        <v>-1.2436490477092499E-2</v>
      </c>
      <c r="U1210" s="42"/>
      <c r="V1210" s="42"/>
      <c r="W1210" s="103">
        <v>998.00638461000005</v>
      </c>
      <c r="X1210" s="44">
        <f t="shared" si="107"/>
        <v>1.9557695195813185E-3</v>
      </c>
      <c r="Y1210" s="42"/>
      <c r="Z1210" s="42"/>
      <c r="AA1210" s="103">
        <v>318.12280468</v>
      </c>
      <c r="AB1210" s="44">
        <f t="shared" si="108"/>
        <v>-1.9716574245224772E-2</v>
      </c>
      <c r="AC1210" s="42"/>
      <c r="AD1210" s="42"/>
      <c r="AE1210" s="42"/>
      <c r="AF1210" s="42"/>
      <c r="AG1210" s="42"/>
      <c r="AH1210" s="42"/>
      <c r="AI1210" s="42"/>
    </row>
    <row r="1211" spans="11:35" ht="14.4">
      <c r="K1211" s="102">
        <v>45978</v>
      </c>
      <c r="L1211" s="103">
        <v>23954.55</v>
      </c>
      <c r="M1211" s="100">
        <f t="shared" si="111"/>
        <v>4.9588129054993768E-3</v>
      </c>
      <c r="O1211" s="103">
        <v>1493.358446</v>
      </c>
      <c r="P1211" s="44">
        <f t="shared" si="105"/>
        <v>2.0677694233892652E-3</v>
      </c>
      <c r="Q1211" s="42"/>
      <c r="R1211" s="42"/>
      <c r="S1211" s="103">
        <v>6491.7299549999998</v>
      </c>
      <c r="T1211" s="44">
        <f t="shared" si="106"/>
        <v>1.0750211874266391E-3</v>
      </c>
      <c r="U1211" s="42"/>
      <c r="V1211" s="42"/>
      <c r="W1211" s="103">
        <v>1020.8336577699999</v>
      </c>
      <c r="X1211" s="44">
        <f t="shared" si="107"/>
        <v>2.2872872871369854E-2</v>
      </c>
      <c r="Y1211" s="42"/>
      <c r="Z1211" s="42"/>
      <c r="AA1211" s="103">
        <v>313.22399342</v>
      </c>
      <c r="AB1211" s="44">
        <f t="shared" si="108"/>
        <v>-1.5399120050282877E-2</v>
      </c>
      <c r="AC1211" s="42"/>
      <c r="AD1211" s="42"/>
      <c r="AE1211" s="42"/>
      <c r="AF1211" s="42"/>
      <c r="AG1211" s="42"/>
      <c r="AH1211" s="42"/>
      <c r="AI1211" s="42"/>
    </row>
    <row r="1212" spans="11:35" ht="14.4">
      <c r="K1212" s="102">
        <v>45979</v>
      </c>
      <c r="L1212" s="103">
        <v>23824.65</v>
      </c>
      <c r="M1212" s="100">
        <f t="shared" si="111"/>
        <v>-5.4227693694933743E-3</v>
      </c>
      <c r="O1212" s="103">
        <v>1492.3643979999999</v>
      </c>
      <c r="P1212" s="44">
        <f t="shared" si="105"/>
        <v>-6.6564594901019625E-4</v>
      </c>
      <c r="Q1212" s="42"/>
      <c r="R1212" s="42"/>
      <c r="S1212" s="103">
        <v>6446.9147599999997</v>
      </c>
      <c r="T1212" s="44">
        <f t="shared" si="106"/>
        <v>-6.9034287178694198E-3</v>
      </c>
      <c r="U1212" s="42"/>
      <c r="V1212" s="42"/>
      <c r="W1212" s="103">
        <v>1005.89852719</v>
      </c>
      <c r="X1212" s="44">
        <f t="shared" si="107"/>
        <v>-1.4630327346989658E-2</v>
      </c>
      <c r="Y1212" s="42"/>
      <c r="Z1212" s="42"/>
      <c r="AA1212" s="103">
        <v>329.32008755999999</v>
      </c>
      <c r="AB1212" s="44">
        <f t="shared" si="108"/>
        <v>5.1388445579316988E-2</v>
      </c>
      <c r="AC1212" s="42"/>
      <c r="AD1212" s="42"/>
      <c r="AE1212" s="42"/>
      <c r="AF1212" s="42"/>
      <c r="AG1212" s="42"/>
      <c r="AH1212" s="42"/>
      <c r="AI1212" s="42"/>
    </row>
    <row r="1213" spans="11:35" ht="14.4">
      <c r="K1213" s="102">
        <v>45980</v>
      </c>
      <c r="L1213" s="103">
        <v>23906.3</v>
      </c>
      <c r="M1213" s="100">
        <f t="shared" si="111"/>
        <v>3.4271227489175438E-3</v>
      </c>
      <c r="O1213" s="103">
        <v>1440.077468</v>
      </c>
      <c r="P1213" s="44">
        <f t="shared" si="105"/>
        <v>-3.5036302172627987E-2</v>
      </c>
      <c r="Q1213" s="42"/>
      <c r="R1213" s="42"/>
      <c r="S1213" s="103">
        <v>6427.4948420000001</v>
      </c>
      <c r="T1213" s="44">
        <f t="shared" si="106"/>
        <v>-3.0122808696790848E-3</v>
      </c>
      <c r="U1213" s="42"/>
      <c r="V1213" s="42"/>
      <c r="W1213" s="103">
        <v>986.51782262999996</v>
      </c>
      <c r="X1213" s="44">
        <f t="shared" si="107"/>
        <v>-1.9267057298652635E-2</v>
      </c>
      <c r="Y1213" s="42"/>
      <c r="Z1213" s="42"/>
      <c r="AA1213" s="103">
        <v>336.71829231999999</v>
      </c>
      <c r="AB1213" s="44">
        <f t="shared" si="108"/>
        <v>2.2465088038858605E-2</v>
      </c>
      <c r="AC1213" s="42"/>
      <c r="AD1213" s="42"/>
      <c r="AE1213" s="42"/>
      <c r="AF1213" s="42"/>
      <c r="AG1213" s="42"/>
      <c r="AH1213" s="42"/>
      <c r="AI1213" s="42"/>
    </row>
    <row r="1214" spans="11:35" ht="14.4">
      <c r="K1214" s="102">
        <v>45981</v>
      </c>
      <c r="L1214" s="103">
        <v>23975.45</v>
      </c>
      <c r="M1214" s="100">
        <f t="shared" si="111"/>
        <v>2.892542969844758E-3</v>
      </c>
      <c r="O1214" s="103">
        <v>1431.826869</v>
      </c>
      <c r="P1214" s="44">
        <f t="shared" si="105"/>
        <v>-5.729274419839725E-3</v>
      </c>
      <c r="Q1214" s="42"/>
      <c r="R1214" s="42"/>
      <c r="S1214" s="103">
        <v>6435.9599340000004</v>
      </c>
      <c r="T1214" s="44">
        <f t="shared" si="106"/>
        <v>1.3170126477093369E-3</v>
      </c>
      <c r="U1214" s="42"/>
      <c r="V1214" s="42"/>
      <c r="W1214" s="103">
        <v>986.11822046999998</v>
      </c>
      <c r="X1214" s="44">
        <f t="shared" si="107"/>
        <v>-4.0506329519185424E-4</v>
      </c>
      <c r="Y1214" s="42"/>
      <c r="Z1214" s="42"/>
      <c r="AA1214" s="103">
        <v>342.56687311000002</v>
      </c>
      <c r="AB1214" s="44">
        <f t="shared" si="108"/>
        <v>1.7369358669833801E-2</v>
      </c>
      <c r="AC1214" s="42"/>
      <c r="AD1214" s="42"/>
      <c r="AE1214" s="42"/>
      <c r="AF1214" s="42"/>
      <c r="AG1214" s="42"/>
      <c r="AH1214" s="42"/>
      <c r="AI1214" s="42"/>
    </row>
    <row r="1215" spans="11:35" ht="14.4">
      <c r="K1215" s="102">
        <v>45982</v>
      </c>
      <c r="L1215" s="103">
        <v>23790.25</v>
      </c>
      <c r="M1215" s="100">
        <f t="shared" si="111"/>
        <v>-7.7245682562788742E-3</v>
      </c>
      <c r="O1215" s="103">
        <v>1419.202458</v>
      </c>
      <c r="P1215" s="44">
        <f t="shared" si="105"/>
        <v>-8.8169954575701981E-3</v>
      </c>
      <c r="Q1215" s="42"/>
      <c r="R1215" s="42"/>
      <c r="S1215" s="103">
        <v>6346.827491</v>
      </c>
      <c r="T1215" s="44">
        <f t="shared" si="106"/>
        <v>-1.3849129564826868E-2</v>
      </c>
      <c r="U1215" s="42"/>
      <c r="V1215" s="42"/>
      <c r="W1215" s="103">
        <v>977.22707249999996</v>
      </c>
      <c r="X1215" s="44">
        <f t="shared" si="107"/>
        <v>-9.0163104031911745E-3</v>
      </c>
      <c r="Y1215" s="42"/>
      <c r="Z1215" s="42"/>
      <c r="AA1215" s="103">
        <v>352.36449563000002</v>
      </c>
      <c r="AB1215" s="44">
        <f t="shared" si="108"/>
        <v>2.8600612870275821E-2</v>
      </c>
      <c r="AC1215" s="42"/>
      <c r="AD1215" s="42"/>
      <c r="AE1215" s="42"/>
      <c r="AF1215" s="42"/>
      <c r="AG1215" s="42"/>
      <c r="AH1215" s="42"/>
      <c r="AI1215" s="42"/>
    </row>
    <row r="1216" spans="11:35" ht="14.4">
      <c r="K1216" s="102">
        <v>45985</v>
      </c>
      <c r="L1216" s="103">
        <v>23674.55</v>
      </c>
      <c r="M1216" s="100">
        <f t="shared" si="111"/>
        <v>-4.8633368711972214E-3</v>
      </c>
      <c r="O1216" s="103">
        <v>1403.297689</v>
      </c>
      <c r="P1216" s="44">
        <f t="shared" si="105"/>
        <v>-1.1206835860764874E-2</v>
      </c>
      <c r="Q1216" s="42"/>
      <c r="R1216" s="42"/>
      <c r="S1216" s="103">
        <v>6332.884986</v>
      </c>
      <c r="T1216" s="44">
        <f t="shared" si="106"/>
        <v>-2.1967676007849102E-3</v>
      </c>
      <c r="U1216" s="42"/>
      <c r="V1216" s="42"/>
      <c r="W1216" s="103">
        <v>978.57572976999995</v>
      </c>
      <c r="X1216" s="44">
        <f t="shared" si="107"/>
        <v>1.3800858653554293E-3</v>
      </c>
      <c r="Y1216" s="42"/>
      <c r="Z1216" s="42"/>
      <c r="AA1216" s="103">
        <v>353.51421663999997</v>
      </c>
      <c r="AB1216" s="44">
        <f t="shared" si="108"/>
        <v>3.2628741665483574E-3</v>
      </c>
      <c r="AC1216" s="42"/>
      <c r="AD1216" s="42"/>
      <c r="AE1216" s="42"/>
      <c r="AF1216" s="42"/>
      <c r="AG1216" s="42"/>
      <c r="AH1216" s="42"/>
      <c r="AI1216" s="42"/>
    </row>
    <row r="1217" spans="11:35" ht="14.4">
      <c r="K1217" s="102">
        <v>45986</v>
      </c>
      <c r="L1217" s="103">
        <v>23655.05</v>
      </c>
      <c r="M1217" s="100">
        <f t="shared" si="111"/>
        <v>-8.2366929888844087E-4</v>
      </c>
      <c r="O1217" s="103">
        <v>1393.8542319999999</v>
      </c>
      <c r="P1217" s="44">
        <f t="shared" si="105"/>
        <v>-6.7294752026062499E-3</v>
      </c>
      <c r="Q1217" s="42"/>
      <c r="R1217" s="42"/>
      <c r="S1217" s="103">
        <v>6385.6673270000001</v>
      </c>
      <c r="T1217" s="44">
        <f t="shared" si="106"/>
        <v>8.3346438655818034E-3</v>
      </c>
      <c r="U1217" s="42"/>
      <c r="V1217" s="42"/>
      <c r="W1217" s="103">
        <v>976.57771898999999</v>
      </c>
      <c r="X1217" s="44">
        <f t="shared" si="107"/>
        <v>-2.0417538665807866E-3</v>
      </c>
      <c r="Y1217" s="42"/>
      <c r="Z1217" s="42"/>
      <c r="AA1217" s="103">
        <v>357.11334327999998</v>
      </c>
      <c r="AB1217" s="44">
        <f t="shared" si="108"/>
        <v>1.0180995475113086E-2</v>
      </c>
      <c r="AC1217" s="42"/>
      <c r="AD1217" s="42"/>
      <c r="AE1217" s="42"/>
      <c r="AF1217" s="42"/>
      <c r="AG1217" s="42"/>
      <c r="AH1217" s="42"/>
      <c r="AI1217" s="42"/>
    </row>
    <row r="1218" spans="11:35" ht="14.4">
      <c r="K1218" s="102">
        <v>45987</v>
      </c>
      <c r="L1218" s="103">
        <v>23955.200000000001</v>
      </c>
      <c r="M1218" s="100">
        <f t="shared" si="111"/>
        <v>1.2688622514008596E-2</v>
      </c>
      <c r="O1218" s="103">
        <v>1431.23044</v>
      </c>
      <c r="P1218" s="44">
        <f t="shared" si="105"/>
        <v>2.6815004856261204E-2</v>
      </c>
      <c r="Q1218" s="42"/>
      <c r="R1218" s="42"/>
      <c r="S1218" s="103">
        <v>6483.264862</v>
      </c>
      <c r="T1218" s="44">
        <f t="shared" si="106"/>
        <v>1.5283842706201867E-2</v>
      </c>
      <c r="U1218" s="42"/>
      <c r="V1218" s="42"/>
      <c r="W1218" s="103">
        <v>985.61871776999999</v>
      </c>
      <c r="X1218" s="44">
        <f t="shared" si="107"/>
        <v>9.2578384742900699E-3</v>
      </c>
      <c r="Y1218" s="42"/>
      <c r="Z1218" s="42"/>
      <c r="AA1218" s="103">
        <v>368.36061403000002</v>
      </c>
      <c r="AB1218" s="44">
        <f t="shared" si="108"/>
        <v>3.1494960806271122E-2</v>
      </c>
      <c r="AC1218" s="42"/>
      <c r="AD1218" s="42"/>
      <c r="AE1218" s="42"/>
      <c r="AF1218" s="42"/>
      <c r="AG1218" s="42"/>
      <c r="AH1218" s="42"/>
      <c r="AI1218" s="42"/>
    </row>
    <row r="1219" spans="11:35" ht="14.4">
      <c r="K1219" s="102">
        <v>45988</v>
      </c>
      <c r="L1219" s="103">
        <v>23947.75</v>
      </c>
      <c r="M1219" s="100">
        <f t="shared" si="111"/>
        <v>-3.1099719476357368E-4</v>
      </c>
      <c r="O1219" s="103">
        <v>1420.3953160000001</v>
      </c>
      <c r="P1219" s="44">
        <f t="shared" si="105"/>
        <v>-7.5704957756488334E-3</v>
      </c>
      <c r="Q1219" s="42"/>
      <c r="R1219" s="42"/>
      <c r="S1219" s="103">
        <v>6463.8449440000004</v>
      </c>
      <c r="T1219" s="44">
        <f t="shared" si="106"/>
        <v>-2.9953917375525885E-3</v>
      </c>
      <c r="U1219" s="42"/>
      <c r="V1219" s="42"/>
      <c r="W1219" s="103">
        <v>1002.20220725</v>
      </c>
      <c r="X1219" s="44">
        <f t="shared" si="107"/>
        <v>1.6825461185965285E-2</v>
      </c>
      <c r="Y1219" s="42"/>
      <c r="Z1219" s="42"/>
      <c r="AA1219" s="103">
        <v>358.86291872999999</v>
      </c>
      <c r="AB1219" s="44">
        <f t="shared" si="108"/>
        <v>-2.5783688424480977E-2</v>
      </c>
      <c r="AC1219" s="42"/>
      <c r="AD1219" s="42"/>
      <c r="AE1219" s="42"/>
      <c r="AF1219" s="42"/>
      <c r="AG1219" s="42"/>
      <c r="AH1219" s="42"/>
      <c r="AI1219" s="42"/>
    </row>
    <row r="1220" spans="11:35" ht="14.4">
      <c r="K1220" s="102">
        <v>45989</v>
      </c>
      <c r="L1220" s="103">
        <v>23933.200000000001</v>
      </c>
      <c r="M1220" s="100">
        <f t="shared" si="111"/>
        <v>-6.0757273647837895E-4</v>
      </c>
      <c r="O1220" s="103">
        <v>1409.162572</v>
      </c>
      <c r="P1220" s="44">
        <f t="shared" si="105"/>
        <v>-7.9081815276840217E-3</v>
      </c>
      <c r="Q1220" s="42"/>
      <c r="R1220" s="42"/>
      <c r="S1220" s="103">
        <v>6450.4003860000003</v>
      </c>
      <c r="T1220" s="44">
        <f t="shared" si="106"/>
        <v>-2.079962950299441E-3</v>
      </c>
      <c r="U1220" s="42"/>
      <c r="V1220" s="42"/>
      <c r="W1220" s="103">
        <v>1030.3242089800001</v>
      </c>
      <c r="X1220" s="44">
        <f t="shared" si="107"/>
        <v>2.8060207337963883E-2</v>
      </c>
      <c r="Y1220" s="42"/>
      <c r="Z1220" s="42"/>
      <c r="AA1220" s="103">
        <v>355.56371931000001</v>
      </c>
      <c r="AB1220" s="44">
        <f t="shared" si="108"/>
        <v>-9.1934809862097566E-3</v>
      </c>
      <c r="AC1220" s="42"/>
      <c r="AD1220" s="42"/>
      <c r="AE1220" s="42"/>
      <c r="AF1220" s="42"/>
      <c r="AG1220" s="42"/>
      <c r="AH1220" s="42"/>
      <c r="AI1220" s="42"/>
    </row>
    <row r="1221" spans="11:35" ht="14.4">
      <c r="K1221" s="102">
        <v>45992</v>
      </c>
      <c r="L1221" s="103">
        <v>23922.45</v>
      </c>
      <c r="M1221" s="100">
        <f t="shared" ref="M1221:M1236" si="112">L1221/L1220-1</f>
        <v>-4.4916684772622339E-4</v>
      </c>
      <c r="O1221" s="103">
        <v>1424.3715079999999</v>
      </c>
      <c r="P1221" s="44">
        <f t="shared" si="105"/>
        <v>1.0792889551710205E-2</v>
      </c>
      <c r="Q1221" s="42"/>
      <c r="R1221" s="42"/>
      <c r="S1221" s="103">
        <v>6396.1242050000001</v>
      </c>
      <c r="T1221" s="44">
        <f t="shared" si="106"/>
        <v>-8.4143894567849653E-3</v>
      </c>
      <c r="U1221" s="42"/>
      <c r="V1221" s="42"/>
      <c r="W1221" s="103">
        <v>1028.3761484700001</v>
      </c>
      <c r="X1221" s="44">
        <f t="shared" si="107"/>
        <v>-1.8907257473145256E-3</v>
      </c>
      <c r="Y1221" s="42"/>
      <c r="Z1221" s="42"/>
      <c r="AA1221" s="103">
        <v>350.11504148</v>
      </c>
      <c r="AB1221" s="44">
        <f t="shared" si="108"/>
        <v>-1.5324054548010668E-2</v>
      </c>
      <c r="AC1221" s="42"/>
      <c r="AD1221" s="42"/>
      <c r="AE1221" s="42"/>
      <c r="AF1221" s="42"/>
      <c r="AG1221" s="42"/>
      <c r="AH1221" s="42"/>
      <c r="AI1221" s="42"/>
    </row>
    <row r="1222" spans="11:35" ht="14.4">
      <c r="K1222" s="102">
        <v>45993</v>
      </c>
      <c r="L1222" s="103">
        <v>23822.25</v>
      </c>
      <c r="M1222" s="100">
        <f t="shared" si="112"/>
        <v>-4.188534201137406E-3</v>
      </c>
      <c r="O1222" s="103">
        <v>1429.0435339999999</v>
      </c>
      <c r="P1222" s="44">
        <f t="shared" si="105"/>
        <v>3.2800613981391891E-3</v>
      </c>
      <c r="Q1222" s="42"/>
      <c r="R1222" s="42"/>
      <c r="S1222" s="103">
        <v>6391.1447390000003</v>
      </c>
      <c r="T1222" s="44">
        <f t="shared" si="106"/>
        <v>-7.7851302451370508E-4</v>
      </c>
      <c r="U1222" s="42"/>
      <c r="V1222" s="42"/>
      <c r="W1222" s="103">
        <v>1019.18529888</v>
      </c>
      <c r="X1222" s="44">
        <f t="shared" si="107"/>
        <v>-8.9372449989958413E-3</v>
      </c>
      <c r="Y1222" s="42"/>
      <c r="Z1222" s="42"/>
      <c r="AA1222" s="103">
        <v>347.31572075999998</v>
      </c>
      <c r="AB1222" s="44">
        <f t="shared" si="108"/>
        <v>-7.9954311821817114E-3</v>
      </c>
      <c r="AC1222" s="42"/>
      <c r="AD1222" s="42"/>
      <c r="AE1222" s="42"/>
      <c r="AF1222" s="42"/>
      <c r="AG1222" s="42"/>
      <c r="AH1222" s="42"/>
      <c r="AI1222" s="42"/>
    </row>
    <row r="1223" spans="11:35" ht="14.4">
      <c r="K1223" s="102">
        <v>45994</v>
      </c>
      <c r="L1223" s="103">
        <v>23716.3</v>
      </c>
      <c r="M1223" s="100">
        <f t="shared" si="112"/>
        <v>-4.4475227990639077E-3</v>
      </c>
      <c r="O1223" s="103">
        <v>1396.6375660000001</v>
      </c>
      <c r="P1223" s="44">
        <f t="shared" si="105"/>
        <v>-2.2676683550215571E-2</v>
      </c>
      <c r="Q1223" s="42"/>
      <c r="R1223" s="42"/>
      <c r="S1223" s="103">
        <v>6428.4907350000003</v>
      </c>
      <c r="T1223" s="44">
        <f t="shared" si="106"/>
        <v>5.8433970008702207E-3</v>
      </c>
      <c r="U1223" s="42"/>
      <c r="V1223" s="42"/>
      <c r="W1223" s="103">
        <v>1015.48897894</v>
      </c>
      <c r="X1223" s="44">
        <f t="shared" si="107"/>
        <v>-3.6267398519796989E-3</v>
      </c>
      <c r="Y1223" s="42"/>
      <c r="Z1223" s="42"/>
      <c r="AA1223" s="103">
        <v>350.86485952999999</v>
      </c>
      <c r="AB1223" s="44">
        <f t="shared" si="108"/>
        <v>1.0218767990788802E-2</v>
      </c>
      <c r="AC1223" s="42"/>
      <c r="AD1223" s="42"/>
      <c r="AE1223" s="42"/>
      <c r="AF1223" s="42"/>
      <c r="AG1223" s="42"/>
      <c r="AH1223" s="42"/>
      <c r="AI1223" s="42"/>
    </row>
    <row r="1224" spans="11:35" ht="14.4">
      <c r="K1224" s="102">
        <v>45995</v>
      </c>
      <c r="L1224" s="103">
        <v>23741.1</v>
      </c>
      <c r="M1224" s="100">
        <f t="shared" si="112"/>
        <v>1.0456943115071393E-3</v>
      </c>
      <c r="O1224" s="103">
        <v>1393.257803</v>
      </c>
      <c r="P1224" s="44">
        <f t="shared" si="105"/>
        <v>-2.4199284641038821E-3</v>
      </c>
      <c r="Q1224" s="42"/>
      <c r="R1224" s="42"/>
      <c r="S1224" s="103">
        <v>6442.4332400000003</v>
      </c>
      <c r="T1224" s="44">
        <f t="shared" si="106"/>
        <v>2.1688613353816333E-3</v>
      </c>
      <c r="U1224" s="42"/>
      <c r="V1224" s="42"/>
      <c r="W1224" s="103">
        <v>1012.49196277</v>
      </c>
      <c r="X1224" s="44">
        <f t="shared" si="107"/>
        <v>-2.9513034923612791E-3</v>
      </c>
      <c r="Y1224" s="42"/>
      <c r="Z1224" s="42"/>
      <c r="AA1224" s="103">
        <v>358.06311281000001</v>
      </c>
      <c r="AB1224" s="44">
        <f t="shared" si="108"/>
        <v>2.051574298333092E-2</v>
      </c>
      <c r="AC1224" s="42"/>
      <c r="AD1224" s="42"/>
      <c r="AE1224" s="42"/>
      <c r="AF1224" s="42"/>
      <c r="AG1224" s="42"/>
      <c r="AH1224" s="42"/>
      <c r="AI1224" s="42"/>
    </row>
    <row r="1225" spans="11:35" ht="14.4">
      <c r="K1225" s="102">
        <v>45996</v>
      </c>
      <c r="L1225" s="103">
        <v>23835.25</v>
      </c>
      <c r="M1225" s="100">
        <f t="shared" si="112"/>
        <v>3.9656966189436371E-3</v>
      </c>
      <c r="O1225" s="103">
        <v>1400.0173299999999</v>
      </c>
      <c r="P1225" s="44">
        <f t="shared" si="105"/>
        <v>4.8515981647079265E-3</v>
      </c>
      <c r="Q1225" s="42"/>
      <c r="R1225" s="42"/>
      <c r="S1225" s="103">
        <v>6446.9147599999997</v>
      </c>
      <c r="T1225" s="44">
        <f t="shared" si="106"/>
        <v>6.9562536902578742E-4</v>
      </c>
      <c r="U1225" s="42"/>
      <c r="V1225" s="42"/>
      <c r="W1225" s="103">
        <v>1025.0794306800001</v>
      </c>
      <c r="X1225" s="44">
        <f t="shared" si="107"/>
        <v>1.2432165758198277E-2</v>
      </c>
      <c r="Y1225" s="42"/>
      <c r="Z1225" s="42"/>
      <c r="AA1225" s="103">
        <v>355.31377995999998</v>
      </c>
      <c r="AB1225" s="44">
        <f t="shared" si="108"/>
        <v>-7.6783470612872273E-3</v>
      </c>
      <c r="AC1225" s="42"/>
      <c r="AD1225" s="42"/>
      <c r="AE1225" s="42"/>
      <c r="AF1225" s="42"/>
      <c r="AG1225" s="42"/>
      <c r="AH1225" s="42"/>
      <c r="AI1225" s="42"/>
    </row>
    <row r="1226" spans="11:35" ht="14.4">
      <c r="K1226" s="102">
        <v>45999</v>
      </c>
      <c r="L1226" s="103">
        <v>23526.2</v>
      </c>
      <c r="M1226" s="100">
        <f t="shared" si="112"/>
        <v>-1.2966090139604147E-2</v>
      </c>
      <c r="O1226" s="103">
        <v>1354.4899270000001</v>
      </c>
      <c r="P1226" s="44">
        <f t="shared" si="105"/>
        <v>-3.2519171030547023E-2</v>
      </c>
      <c r="Q1226" s="42"/>
      <c r="R1226" s="42"/>
      <c r="S1226" s="103">
        <v>6302.5102429999997</v>
      </c>
      <c r="T1226" s="44">
        <f t="shared" si="106"/>
        <v>-2.2399011368346322E-2</v>
      </c>
      <c r="U1226" s="42"/>
      <c r="V1226" s="42"/>
      <c r="W1226" s="103">
        <v>1003.1013121</v>
      </c>
      <c r="X1226" s="44">
        <f t="shared" si="107"/>
        <v>-2.1440405418554409E-2</v>
      </c>
      <c r="Y1226" s="42"/>
      <c r="Z1226" s="42"/>
      <c r="AA1226" s="103">
        <v>346.71586631999998</v>
      </c>
      <c r="AB1226" s="44">
        <f t="shared" si="108"/>
        <v>-2.4198086662915008E-2</v>
      </c>
      <c r="AC1226" s="42"/>
      <c r="AD1226" s="42"/>
      <c r="AE1226" s="42"/>
      <c r="AF1226" s="42"/>
      <c r="AG1226" s="42"/>
      <c r="AH1226" s="42"/>
      <c r="AI1226" s="42"/>
    </row>
    <row r="1227" spans="11:35" ht="14.4">
      <c r="K1227" s="102">
        <v>46000</v>
      </c>
      <c r="L1227" s="103">
        <v>23516.25</v>
      </c>
      <c r="M1227" s="100">
        <f t="shared" si="112"/>
        <v>-4.2293273031768219E-4</v>
      </c>
      <c r="O1227" s="103">
        <v>1383.118512</v>
      </c>
      <c r="P1227" s="44">
        <f t="shared" si="105"/>
        <v>2.1136063420868823E-2</v>
      </c>
      <c r="Q1227" s="42"/>
      <c r="R1227" s="42"/>
      <c r="S1227" s="103">
        <v>6268.1519269999999</v>
      </c>
      <c r="T1227" s="44">
        <f t="shared" si="106"/>
        <v>-5.4515287838143855E-3</v>
      </c>
      <c r="U1227" s="42"/>
      <c r="V1227" s="42"/>
      <c r="W1227" s="103">
        <v>1020.38410535</v>
      </c>
      <c r="X1227" s="44">
        <f t="shared" si="107"/>
        <v>1.7229359628508911E-2</v>
      </c>
      <c r="Y1227" s="42"/>
      <c r="Z1227" s="42"/>
      <c r="AA1227" s="103">
        <v>351.61467757999998</v>
      </c>
      <c r="AB1227" s="44">
        <f t="shared" si="108"/>
        <v>1.4129181084198361E-2</v>
      </c>
      <c r="AC1227" s="42"/>
      <c r="AD1227" s="42"/>
      <c r="AE1227" s="42"/>
      <c r="AF1227" s="42"/>
      <c r="AG1227" s="42"/>
      <c r="AH1227" s="42"/>
      <c r="AI1227" s="42"/>
    </row>
    <row r="1228" spans="11:35" ht="14.4">
      <c r="K1228" s="102">
        <v>46001</v>
      </c>
      <c r="L1228" s="103">
        <v>23408.799999999999</v>
      </c>
      <c r="M1228" s="100">
        <f t="shared" si="112"/>
        <v>-4.5691808855579108E-3</v>
      </c>
      <c r="O1228" s="103">
        <v>1372.879817</v>
      </c>
      <c r="P1228" s="44">
        <f t="shared" si="105"/>
        <v>-7.4026158360028793E-3</v>
      </c>
      <c r="Q1228" s="42"/>
      <c r="R1228" s="42"/>
      <c r="S1228" s="103">
        <v>6268.6498730000003</v>
      </c>
      <c r="T1228" s="44">
        <f t="shared" si="106"/>
        <v>7.9440639888739284E-5</v>
      </c>
      <c r="U1228" s="42"/>
      <c r="V1228" s="42"/>
      <c r="W1228" s="103">
        <v>1017.38708918</v>
      </c>
      <c r="X1228" s="44">
        <f t="shared" si="107"/>
        <v>-2.9371450949562394E-3</v>
      </c>
      <c r="Y1228" s="42"/>
      <c r="Z1228" s="42"/>
      <c r="AA1228" s="103">
        <v>343.16672755000002</v>
      </c>
      <c r="AB1228" s="44">
        <f t="shared" si="108"/>
        <v>-2.4026158657946994E-2</v>
      </c>
      <c r="AC1228" s="42"/>
      <c r="AD1228" s="42"/>
      <c r="AE1228" s="42"/>
      <c r="AF1228" s="42"/>
      <c r="AG1228" s="42"/>
      <c r="AH1228" s="42"/>
      <c r="AI1228" s="42"/>
    </row>
    <row r="1229" spans="11:35" ht="14.4">
      <c r="K1229" s="102">
        <v>46002</v>
      </c>
      <c r="L1229" s="103">
        <v>23550.85</v>
      </c>
      <c r="M1229" s="100">
        <f t="shared" si="112"/>
        <v>6.0682307508286293E-3</v>
      </c>
      <c r="O1229" s="103">
        <v>1362.0446930000001</v>
      </c>
      <c r="P1229" s="44">
        <f t="shared" si="105"/>
        <v>-7.8922596616480822E-3</v>
      </c>
      <c r="Q1229" s="42"/>
      <c r="R1229" s="42"/>
      <c r="S1229" s="103">
        <v>6403.5934049999996</v>
      </c>
      <c r="T1229" s="44">
        <f t="shared" si="106"/>
        <v>2.1526729795712685E-2</v>
      </c>
      <c r="U1229" s="42"/>
      <c r="V1229" s="42"/>
      <c r="W1229" s="103">
        <v>1018.28619403</v>
      </c>
      <c r="X1229" s="44">
        <f t="shared" si="107"/>
        <v>8.8373919775674992E-4</v>
      </c>
      <c r="Y1229" s="42"/>
      <c r="Z1229" s="42"/>
      <c r="AA1229" s="103">
        <v>347.06578141</v>
      </c>
      <c r="AB1229" s="44">
        <f t="shared" si="108"/>
        <v>1.1361981063364945E-2</v>
      </c>
      <c r="AC1229" s="42"/>
      <c r="AD1229" s="42"/>
      <c r="AE1229" s="42"/>
      <c r="AF1229" s="42"/>
      <c r="AG1229" s="42"/>
      <c r="AH1229" s="42"/>
      <c r="AI1229" s="42"/>
    </row>
    <row r="1230" spans="11:35" ht="14.4">
      <c r="K1230" s="102">
        <v>46003</v>
      </c>
      <c r="L1230" s="103">
        <v>23726.2</v>
      </c>
      <c r="M1230" s="100">
        <f t="shared" si="112"/>
        <v>7.4455911357764748E-3</v>
      </c>
      <c r="O1230" s="103">
        <v>1361.647074</v>
      </c>
      <c r="P1230" s="44">
        <f t="shared" si="105"/>
        <v>-2.9192801237987176E-4</v>
      </c>
      <c r="Q1230" s="42"/>
      <c r="R1230" s="42"/>
      <c r="S1230" s="103">
        <v>6400.1077779999996</v>
      </c>
      <c r="T1230" s="44">
        <f t="shared" si="106"/>
        <v>-5.4432359763478821E-4</v>
      </c>
      <c r="U1230" s="42"/>
      <c r="V1230" s="42"/>
      <c r="W1230" s="103">
        <v>1011.2931563</v>
      </c>
      <c r="X1230" s="44">
        <f t="shared" si="107"/>
        <v>-6.8674580594324519E-3</v>
      </c>
      <c r="Y1230" s="42"/>
      <c r="Z1230" s="42"/>
      <c r="AA1230" s="103">
        <v>348.11552668000002</v>
      </c>
      <c r="AB1230" s="44">
        <f t="shared" si="108"/>
        <v>3.0246291228575028E-3</v>
      </c>
      <c r="AC1230" s="42"/>
      <c r="AD1230" s="42"/>
      <c r="AE1230" s="42"/>
      <c r="AF1230" s="42"/>
      <c r="AG1230" s="42"/>
      <c r="AH1230" s="42"/>
      <c r="AI1230" s="42"/>
    </row>
    <row r="1231" spans="11:35" ht="14.4">
      <c r="K1231" s="102">
        <v>46006</v>
      </c>
      <c r="L1231" s="103">
        <v>23725.200000000001</v>
      </c>
      <c r="M1231" s="100">
        <f t="shared" si="112"/>
        <v>-4.2147499388911491E-5</v>
      </c>
      <c r="O1231" s="103">
        <v>1352.501831</v>
      </c>
      <c r="P1231" s="44">
        <f t="shared" si="105"/>
        <v>-6.7163093687225839E-3</v>
      </c>
      <c r="Q1231" s="42"/>
      <c r="R1231" s="42"/>
      <c r="S1231" s="103">
        <v>6321.4322140000004</v>
      </c>
      <c r="T1231" s="44">
        <f t="shared" si="106"/>
        <v>-1.229284985956669E-2</v>
      </c>
      <c r="U1231" s="42"/>
      <c r="V1231" s="42"/>
      <c r="W1231" s="103">
        <v>1003.90051641</v>
      </c>
      <c r="X1231" s="44">
        <f t="shared" si="107"/>
        <v>-7.3100859468359092E-3</v>
      </c>
      <c r="Y1231" s="42"/>
      <c r="Z1231" s="42"/>
      <c r="AA1231" s="103">
        <v>348.86534473</v>
      </c>
      <c r="AB1231" s="44">
        <f t="shared" si="108"/>
        <v>2.1539345203904769E-3</v>
      </c>
      <c r="AC1231" s="42"/>
      <c r="AD1231" s="42"/>
      <c r="AE1231" s="42"/>
      <c r="AF1231" s="42"/>
      <c r="AG1231" s="42"/>
      <c r="AH1231" s="42"/>
      <c r="AI1231" s="42"/>
    </row>
    <row r="1232" spans="11:35" ht="14.4">
      <c r="K1232" s="102">
        <v>46007</v>
      </c>
      <c r="L1232" s="103">
        <v>23570.15</v>
      </c>
      <c r="M1232" s="100">
        <f t="shared" si="112"/>
        <v>-6.5352452244870074E-3</v>
      </c>
      <c r="O1232" s="103">
        <v>1371.1899350000001</v>
      </c>
      <c r="P1232" s="44">
        <f t="shared" ref="P1232:P1295" si="113">O1232/O1231-1</f>
        <v>1.3817433419800018E-2</v>
      </c>
      <c r="Q1232" s="42"/>
      <c r="R1232" s="42"/>
      <c r="S1232" s="103">
        <v>6309.481495</v>
      </c>
      <c r="T1232" s="44">
        <f t="shared" ref="T1232:T1295" si="114">S1232/S1231-1</f>
        <v>-1.8905081309791294E-3</v>
      </c>
      <c r="U1232" s="42"/>
      <c r="V1232" s="42"/>
      <c r="W1232" s="103">
        <v>1000.30409701</v>
      </c>
      <c r="X1232" s="44">
        <f t="shared" ref="X1232:X1295" si="115">W1232/W1231-1</f>
        <v>-3.5824460105480238E-3</v>
      </c>
      <c r="Y1232" s="42"/>
      <c r="Z1232" s="42"/>
      <c r="AA1232" s="103">
        <v>351.56468970999998</v>
      </c>
      <c r="AB1232" s="44">
        <f t="shared" ref="AB1232:AB1295" si="116">AA1232/AA1231-1</f>
        <v>7.7374982089124522E-3</v>
      </c>
      <c r="AC1232" s="42"/>
      <c r="AD1232" s="42"/>
      <c r="AE1232" s="42"/>
      <c r="AF1232" s="42"/>
      <c r="AG1232" s="42"/>
      <c r="AH1232" s="42"/>
      <c r="AI1232" s="42"/>
    </row>
    <row r="1233" spans="11:35" ht="14.4">
      <c r="K1233" s="102">
        <v>46008</v>
      </c>
      <c r="L1233" s="103">
        <v>23496.05</v>
      </c>
      <c r="M1233" s="100">
        <f t="shared" si="112"/>
        <v>-3.1438068913436368E-3</v>
      </c>
      <c r="O1233" s="103">
        <v>1323.2768169999999</v>
      </c>
      <c r="P1233" s="44">
        <f t="shared" si="113"/>
        <v>-3.4942728776666598E-2</v>
      </c>
      <c r="Q1233" s="42"/>
      <c r="R1233" s="42"/>
      <c r="S1233" s="103">
        <v>6267.1560330000002</v>
      </c>
      <c r="T1233" s="44">
        <f t="shared" si="114"/>
        <v>-6.7082314186261982E-3</v>
      </c>
      <c r="U1233" s="42"/>
      <c r="V1233" s="42"/>
      <c r="W1233" s="103">
        <v>1008.9954439000001</v>
      </c>
      <c r="X1233" s="44">
        <f t="shared" si="115"/>
        <v>8.6887046808858948E-3</v>
      </c>
      <c r="Y1233" s="42"/>
      <c r="Z1233" s="42"/>
      <c r="AA1233" s="103">
        <v>348.51542963999998</v>
      </c>
      <c r="AB1233" s="44">
        <f t="shared" si="116"/>
        <v>-8.6733968434522524E-3</v>
      </c>
      <c r="AC1233" s="42"/>
      <c r="AD1233" s="42"/>
      <c r="AE1233" s="42"/>
      <c r="AF1233" s="42"/>
      <c r="AG1233" s="42"/>
      <c r="AH1233" s="42"/>
      <c r="AI1233" s="42"/>
    </row>
    <row r="1234" spans="11:35" ht="14.4">
      <c r="K1234" s="102">
        <v>46009</v>
      </c>
      <c r="L1234" s="103">
        <v>23491.5</v>
      </c>
      <c r="M1234" s="100">
        <f t="shared" si="112"/>
        <v>-1.9364957088530144E-4</v>
      </c>
      <c r="O1234" s="103">
        <v>1335.9012279999999</v>
      </c>
      <c r="P1234" s="44">
        <f t="shared" si="113"/>
        <v>9.5402646202333852E-3</v>
      </c>
      <c r="Q1234" s="42"/>
      <c r="R1234" s="42"/>
      <c r="S1234" s="103">
        <v>6353.7987439999997</v>
      </c>
      <c r="T1234" s="44">
        <f t="shared" si="114"/>
        <v>1.3824884930864645E-2</v>
      </c>
      <c r="U1234" s="42"/>
      <c r="V1234" s="42"/>
      <c r="W1234" s="103">
        <v>1014.4899735499999</v>
      </c>
      <c r="X1234" s="44">
        <f t="shared" si="115"/>
        <v>5.4455445594108198E-3</v>
      </c>
      <c r="Y1234" s="42"/>
      <c r="Z1234" s="42"/>
      <c r="AA1234" s="103">
        <v>349.36522343000001</v>
      </c>
      <c r="AB1234" s="44">
        <f t="shared" si="116"/>
        <v>2.4383247274815112E-3</v>
      </c>
      <c r="AC1234" s="42"/>
      <c r="AD1234" s="42"/>
      <c r="AE1234" s="42"/>
      <c r="AF1234" s="42"/>
      <c r="AG1234" s="42"/>
      <c r="AH1234" s="42"/>
      <c r="AI1234" s="42"/>
    </row>
    <row r="1235" spans="11:35" ht="14.4">
      <c r="K1235" s="102">
        <v>46010</v>
      </c>
      <c r="L1235" s="103">
        <v>23677.55</v>
      </c>
      <c r="M1235" s="100">
        <f t="shared" si="112"/>
        <v>7.9198859161824231E-3</v>
      </c>
      <c r="O1235" s="103">
        <v>1328.0482480000001</v>
      </c>
      <c r="P1235" s="44">
        <f t="shared" si="113"/>
        <v>-5.8784136397245224E-3</v>
      </c>
      <c r="Q1235" s="42"/>
      <c r="R1235" s="42"/>
      <c r="S1235" s="103">
        <v>6451.8942260000003</v>
      </c>
      <c r="T1235" s="44">
        <f t="shared" si="114"/>
        <v>1.5438871445626834E-2</v>
      </c>
      <c r="U1235" s="42"/>
      <c r="V1235" s="42"/>
      <c r="W1235" s="103">
        <v>1044.1604336299999</v>
      </c>
      <c r="X1235" s="44">
        <f t="shared" si="115"/>
        <v>2.9246676510931158E-2</v>
      </c>
      <c r="Y1235" s="42"/>
      <c r="Z1235" s="42"/>
      <c r="AA1235" s="103">
        <v>348.9153326</v>
      </c>
      <c r="AB1235" s="44">
        <f t="shared" si="116"/>
        <v>-1.2877378738017642E-3</v>
      </c>
      <c r="AC1235" s="42"/>
      <c r="AD1235" s="42"/>
      <c r="AE1235" s="42"/>
      <c r="AF1235" s="42"/>
      <c r="AG1235" s="42"/>
      <c r="AH1235" s="42"/>
      <c r="AI1235" s="42"/>
    </row>
    <row r="1236" spans="11:35" ht="14.4">
      <c r="K1236" s="102">
        <v>46013</v>
      </c>
      <c r="L1236" s="103">
        <v>23867.65</v>
      </c>
      <c r="M1236" s="100">
        <f t="shared" si="112"/>
        <v>8.0287022939451447E-3</v>
      </c>
      <c r="O1236" s="103">
        <v>1321.0899119999999</v>
      </c>
      <c r="P1236" s="44">
        <f t="shared" si="113"/>
        <v>-5.2395204846504839E-3</v>
      </c>
      <c r="Q1236" s="42"/>
      <c r="R1236" s="42"/>
      <c r="S1236" s="103">
        <v>6484.7587020000001</v>
      </c>
      <c r="T1236" s="44">
        <f t="shared" si="114"/>
        <v>5.0937716659336107E-3</v>
      </c>
      <c r="U1236" s="42"/>
      <c r="V1236" s="42"/>
      <c r="W1236" s="103">
        <v>1063.1415360399999</v>
      </c>
      <c r="X1236" s="44">
        <f t="shared" si="115"/>
        <v>1.8178339073826599E-2</v>
      </c>
      <c r="Y1236" s="42"/>
      <c r="Z1236" s="42"/>
      <c r="AA1236" s="103">
        <v>345.16624235</v>
      </c>
      <c r="AB1236" s="44">
        <f t="shared" si="116"/>
        <v>-1.074498567335247E-2</v>
      </c>
      <c r="AC1236" s="42"/>
      <c r="AD1236" s="42"/>
      <c r="AE1236" s="42"/>
      <c r="AF1236" s="42"/>
      <c r="AG1236" s="42"/>
      <c r="AH1236" s="42"/>
      <c r="AI1236" s="42"/>
    </row>
    <row r="1237" spans="11:35" ht="14.4">
      <c r="K1237" s="102">
        <v>46014</v>
      </c>
      <c r="L1237" s="103">
        <v>23895.15</v>
      </c>
      <c r="M1237" s="100">
        <f t="shared" ref="M1237:M1252" si="117">L1237/L1236-1</f>
        <v>1.1521871654729399E-3</v>
      </c>
      <c r="O1237" s="103">
        <v>1335.9012279999999</v>
      </c>
      <c r="P1237" s="44">
        <f t="shared" si="113"/>
        <v>1.1211436757984972E-2</v>
      </c>
      <c r="Q1237" s="42"/>
      <c r="R1237" s="42"/>
      <c r="S1237" s="103">
        <v>6449.9024390000004</v>
      </c>
      <c r="T1237" s="44">
        <f t="shared" si="114"/>
        <v>-5.3751056287182353E-3</v>
      </c>
      <c r="U1237" s="42"/>
      <c r="V1237" s="42"/>
      <c r="W1237" s="103">
        <v>1067.3373586800001</v>
      </c>
      <c r="X1237" s="44">
        <f t="shared" si="115"/>
        <v>3.9466265758263397E-3</v>
      </c>
      <c r="Y1237" s="42"/>
      <c r="Z1237" s="42"/>
      <c r="AA1237" s="103">
        <v>346.21598762000002</v>
      </c>
      <c r="AB1237" s="44">
        <f t="shared" si="116"/>
        <v>3.0412744388124135E-3</v>
      </c>
      <c r="AC1237" s="42"/>
      <c r="AD1237" s="42"/>
      <c r="AE1237" s="42"/>
      <c r="AF1237" s="42"/>
      <c r="AG1237" s="42"/>
      <c r="AH1237" s="42"/>
      <c r="AI1237" s="42"/>
    </row>
    <row r="1238" spans="11:35" ht="14.4">
      <c r="K1238" s="102">
        <v>46015</v>
      </c>
      <c r="L1238" s="103">
        <v>23850.25</v>
      </c>
      <c r="M1238" s="100">
        <f t="shared" si="117"/>
        <v>-1.8790423998176209E-3</v>
      </c>
      <c r="O1238" s="103">
        <v>1339.678611</v>
      </c>
      <c r="P1238" s="44">
        <f t="shared" si="113"/>
        <v>2.8275915320890022E-3</v>
      </c>
      <c r="Q1238" s="42"/>
      <c r="R1238" s="42"/>
      <c r="S1238" s="103">
        <v>6469.8203039999999</v>
      </c>
      <c r="T1238" s="44">
        <f t="shared" si="114"/>
        <v>3.0880877948733509E-3</v>
      </c>
      <c r="U1238" s="42"/>
      <c r="V1238" s="42"/>
      <c r="W1238" s="103">
        <v>1083.7210470699999</v>
      </c>
      <c r="X1238" s="44">
        <f t="shared" si="115"/>
        <v>1.5350056153062841E-2</v>
      </c>
      <c r="Y1238" s="42"/>
      <c r="Z1238" s="42"/>
      <c r="AA1238" s="103">
        <v>342.06699441000001</v>
      </c>
      <c r="AB1238" s="44">
        <f t="shared" si="116"/>
        <v>-1.1983829049956762E-2</v>
      </c>
      <c r="AC1238" s="42"/>
      <c r="AD1238" s="42"/>
      <c r="AE1238" s="42"/>
      <c r="AF1238" s="42"/>
      <c r="AG1238" s="42"/>
      <c r="AH1238" s="42"/>
      <c r="AI1238" s="42"/>
    </row>
    <row r="1239" spans="11:35" ht="14.4">
      <c r="K1239" s="102">
        <v>46017</v>
      </c>
      <c r="L1239" s="103">
        <v>23780.25</v>
      </c>
      <c r="M1239" s="100">
        <f t="shared" si="117"/>
        <v>-2.9349797171936975E-3</v>
      </c>
      <c r="O1239" s="103">
        <v>1332.024441</v>
      </c>
      <c r="P1239" s="44">
        <f t="shared" si="113"/>
        <v>-5.7134374895233542E-3</v>
      </c>
      <c r="Q1239" s="42"/>
      <c r="R1239" s="42"/>
      <c r="S1239" s="103">
        <v>6401.1036720000002</v>
      </c>
      <c r="T1239" s="44">
        <f t="shared" si="114"/>
        <v>-1.0621103642942775E-2</v>
      </c>
      <c r="U1239" s="42"/>
      <c r="V1239" s="42"/>
      <c r="W1239" s="103">
        <v>1083.92084815</v>
      </c>
      <c r="X1239" s="44">
        <f t="shared" si="115"/>
        <v>1.8436578355673916E-4</v>
      </c>
      <c r="Y1239" s="42"/>
      <c r="Z1239" s="42"/>
      <c r="AA1239" s="103">
        <v>333.66903224999999</v>
      </c>
      <c r="AB1239" s="44">
        <f t="shared" si="116"/>
        <v>-2.4550635686102606E-2</v>
      </c>
      <c r="AC1239" s="42"/>
      <c r="AD1239" s="42"/>
      <c r="AE1239" s="42"/>
      <c r="AF1239" s="42"/>
      <c r="AG1239" s="42"/>
      <c r="AH1239" s="42"/>
      <c r="AI1239" s="42"/>
    </row>
    <row r="1240" spans="11:35" ht="14.4">
      <c r="K1240" s="102">
        <v>46020</v>
      </c>
      <c r="L1240" s="103">
        <v>23682.1</v>
      </c>
      <c r="M1240" s="100">
        <f t="shared" si="117"/>
        <v>-4.1273746070794592E-3</v>
      </c>
      <c r="O1240" s="103">
        <v>1328.2470579999999</v>
      </c>
      <c r="P1240" s="44">
        <f t="shared" si="113"/>
        <v>-2.8358210883610013E-3</v>
      </c>
      <c r="Q1240" s="42"/>
      <c r="R1240" s="42"/>
      <c r="S1240" s="103">
        <v>6364.2556219999997</v>
      </c>
      <c r="T1240" s="44">
        <f t="shared" si="114"/>
        <v>-5.7565151086652611E-3</v>
      </c>
      <c r="U1240" s="42"/>
      <c r="V1240" s="42"/>
      <c r="W1240" s="103">
        <v>1080.3244287499999</v>
      </c>
      <c r="X1240" s="44">
        <f t="shared" si="115"/>
        <v>-3.3179723465401878E-3</v>
      </c>
      <c r="Y1240" s="42"/>
      <c r="Z1240" s="42"/>
      <c r="AA1240" s="103">
        <v>340.86728553</v>
      </c>
      <c r="AB1240" s="44">
        <f t="shared" si="116"/>
        <v>2.157303370786523E-2</v>
      </c>
      <c r="AC1240" s="42"/>
      <c r="AD1240" s="42"/>
      <c r="AE1240" s="42"/>
      <c r="AF1240" s="42"/>
      <c r="AG1240" s="42"/>
      <c r="AH1240" s="42"/>
      <c r="AI1240" s="42"/>
    </row>
    <row r="1241" spans="11:35" ht="14.4">
      <c r="K1241" s="102">
        <v>46021</v>
      </c>
      <c r="L1241" s="103">
        <v>23668.799999999999</v>
      </c>
      <c r="M1241" s="100">
        <f t="shared" si="117"/>
        <v>-5.6160560085460887E-4</v>
      </c>
      <c r="O1241" s="103">
        <v>1332.819679</v>
      </c>
      <c r="P1241" s="44">
        <f t="shared" si="113"/>
        <v>3.442598251928608E-3</v>
      </c>
      <c r="Q1241" s="42"/>
      <c r="R1241" s="42"/>
      <c r="S1241" s="103">
        <v>6334.3788260000001</v>
      </c>
      <c r="T1241" s="44">
        <f t="shared" si="114"/>
        <v>-4.694468257484985E-3</v>
      </c>
      <c r="U1241" s="42"/>
      <c r="V1241" s="42"/>
      <c r="W1241" s="103">
        <v>1090.81398534</v>
      </c>
      <c r="X1241" s="44">
        <f t="shared" si="115"/>
        <v>9.7096356528170169E-3</v>
      </c>
      <c r="Y1241" s="42"/>
      <c r="Z1241" s="42"/>
      <c r="AA1241" s="103">
        <v>333.36910503000001</v>
      </c>
      <c r="AB1241" s="44">
        <f t="shared" si="116"/>
        <v>-2.1997360316761916E-2</v>
      </c>
      <c r="AC1241" s="42"/>
      <c r="AD1241" s="42"/>
      <c r="AE1241" s="42"/>
      <c r="AF1241" s="42"/>
      <c r="AG1241" s="42"/>
      <c r="AH1241" s="42"/>
      <c r="AI1241" s="42"/>
    </row>
    <row r="1242" spans="11:35" ht="14.4">
      <c r="K1242" s="102">
        <v>46022</v>
      </c>
      <c r="L1242" s="103">
        <v>23871.55</v>
      </c>
      <c r="M1242" s="100">
        <f t="shared" si="117"/>
        <v>8.5661292503211861E-3</v>
      </c>
      <c r="O1242" s="103">
        <v>1337.5911100000001</v>
      </c>
      <c r="P1242" s="44">
        <f t="shared" si="113"/>
        <v>3.5799523935451383E-3</v>
      </c>
      <c r="Q1242" s="42"/>
      <c r="R1242" s="42"/>
      <c r="S1242" s="103">
        <v>6366.2474089999996</v>
      </c>
      <c r="T1242" s="44">
        <f t="shared" si="114"/>
        <v>5.031051011535892E-3</v>
      </c>
      <c r="U1242" s="42"/>
      <c r="V1242" s="42"/>
      <c r="W1242" s="103">
        <v>1106.8979721200001</v>
      </c>
      <c r="X1242" s="44">
        <f t="shared" si="115"/>
        <v>1.4744940013752039E-2</v>
      </c>
      <c r="Y1242" s="42"/>
      <c r="Z1242" s="42"/>
      <c r="AA1242" s="103">
        <v>335.91848640000001</v>
      </c>
      <c r="AB1242" s="44">
        <f t="shared" si="116"/>
        <v>7.6473234367970822E-3</v>
      </c>
      <c r="AC1242" s="42"/>
      <c r="AD1242" s="42"/>
      <c r="AE1242" s="42"/>
      <c r="AF1242" s="42"/>
      <c r="AG1242" s="42"/>
      <c r="AH1242" s="42"/>
      <c r="AI1242" s="42"/>
    </row>
    <row r="1243" spans="11:35" ht="14.4">
      <c r="K1243" s="102">
        <v>46023</v>
      </c>
      <c r="L1243" s="103">
        <v>23909.55</v>
      </c>
      <c r="M1243" s="100">
        <f t="shared" si="117"/>
        <v>1.5918530635841144E-3</v>
      </c>
      <c r="O1243" s="103">
        <v>1328.3464630000001</v>
      </c>
      <c r="P1243" s="44">
        <f t="shared" si="113"/>
        <v>-6.911414804483873E-3</v>
      </c>
      <c r="Q1243" s="42"/>
      <c r="R1243" s="42"/>
      <c r="S1243" s="103">
        <v>6317.9465879999998</v>
      </c>
      <c r="T1243" s="44">
        <f t="shared" si="114"/>
        <v>-7.5870160075331983E-3</v>
      </c>
      <c r="U1243" s="42"/>
      <c r="V1243" s="42"/>
      <c r="W1243" s="103">
        <v>1109.2955850599999</v>
      </c>
      <c r="X1243" s="44">
        <f t="shared" si="115"/>
        <v>2.1660649855630432E-3</v>
      </c>
      <c r="Y1243" s="42"/>
      <c r="Z1243" s="42"/>
      <c r="AA1243" s="103">
        <v>341.31717636000002</v>
      </c>
      <c r="AB1243" s="44">
        <f t="shared" si="116"/>
        <v>1.6071428571428514E-2</v>
      </c>
      <c r="AC1243" s="42"/>
      <c r="AD1243" s="42"/>
      <c r="AE1243" s="42"/>
      <c r="AF1243" s="42"/>
      <c r="AG1243" s="42"/>
      <c r="AH1243" s="42"/>
      <c r="AI1243" s="42"/>
    </row>
    <row r="1244" spans="11:35" ht="14.4">
      <c r="K1244" s="102">
        <v>46024</v>
      </c>
      <c r="L1244" s="103">
        <v>24099</v>
      </c>
      <c r="M1244" s="100">
        <f t="shared" si="117"/>
        <v>7.9236121131514015E-3</v>
      </c>
      <c r="O1244" s="103">
        <v>1303.69407</v>
      </c>
      <c r="P1244" s="44">
        <f t="shared" si="113"/>
        <v>-1.8558707149581966E-2</v>
      </c>
      <c r="Q1244" s="42"/>
      <c r="R1244" s="42"/>
      <c r="S1244" s="103">
        <v>6366.2474089999996</v>
      </c>
      <c r="T1244" s="44">
        <f t="shared" si="114"/>
        <v>7.6450188882160042E-3</v>
      </c>
      <c r="U1244" s="42"/>
      <c r="V1244" s="42"/>
      <c r="W1244" s="103">
        <v>1105.3994640400001</v>
      </c>
      <c r="X1244" s="44">
        <f t="shared" si="115"/>
        <v>-3.5122478377024313E-3</v>
      </c>
      <c r="Y1244" s="42"/>
      <c r="Z1244" s="42"/>
      <c r="AA1244" s="103">
        <v>336.91824380000003</v>
      </c>
      <c r="AB1244" s="44">
        <f t="shared" si="116"/>
        <v>-1.2888107791447001E-2</v>
      </c>
      <c r="AC1244" s="42"/>
      <c r="AD1244" s="42"/>
      <c r="AE1244" s="42"/>
      <c r="AF1244" s="42"/>
      <c r="AG1244" s="42"/>
      <c r="AH1244" s="42"/>
      <c r="AI1244" s="42"/>
    </row>
    <row r="1245" spans="11:35" ht="14.4">
      <c r="K1245" s="102">
        <v>46027</v>
      </c>
      <c r="L1245" s="103">
        <v>24058.45</v>
      </c>
      <c r="M1245" s="100">
        <f t="shared" si="117"/>
        <v>-1.6826424332959666E-3</v>
      </c>
      <c r="O1245" s="103">
        <v>1329.73813</v>
      </c>
      <c r="P1245" s="44">
        <f t="shared" si="113"/>
        <v>1.9977125461650536E-2</v>
      </c>
      <c r="Q1245" s="42"/>
      <c r="R1245" s="42"/>
      <c r="S1245" s="103">
        <v>6337.366505</v>
      </c>
      <c r="T1245" s="44">
        <f t="shared" si="114"/>
        <v>-4.536566385901164E-3</v>
      </c>
      <c r="U1245" s="42"/>
      <c r="V1245" s="42"/>
      <c r="W1245" s="103">
        <v>1102.1027462500001</v>
      </c>
      <c r="X1245" s="44">
        <f t="shared" si="115"/>
        <v>-2.9823768666860095E-3</v>
      </c>
      <c r="Y1245" s="42"/>
      <c r="Z1245" s="42"/>
      <c r="AA1245" s="103">
        <v>332.56929910999997</v>
      </c>
      <c r="AB1245" s="44">
        <f t="shared" si="116"/>
        <v>-1.2908011869436353E-2</v>
      </c>
      <c r="AC1245" s="42"/>
      <c r="AD1245" s="42"/>
      <c r="AE1245" s="42"/>
      <c r="AF1245" s="42"/>
      <c r="AG1245" s="42"/>
      <c r="AH1245" s="42"/>
      <c r="AI1245" s="42"/>
    </row>
    <row r="1246" spans="11:35" ht="14.4">
      <c r="K1246" s="102">
        <v>46028</v>
      </c>
      <c r="L1246" s="103">
        <v>24010.5</v>
      </c>
      <c r="M1246" s="100">
        <f t="shared" si="117"/>
        <v>-1.9930627284800995E-3</v>
      </c>
      <c r="O1246" s="103">
        <v>1344.1518269999999</v>
      </c>
      <c r="P1246" s="44">
        <f t="shared" si="113"/>
        <v>1.0839500405993352E-2</v>
      </c>
      <c r="Q1246" s="42"/>
      <c r="R1246" s="42"/>
      <c r="S1246" s="103">
        <v>6615.220714</v>
      </c>
      <c r="T1246" s="44">
        <f t="shared" si="114"/>
        <v>4.3843796753869402E-2</v>
      </c>
      <c r="U1246" s="42"/>
      <c r="V1246" s="42"/>
      <c r="W1246" s="103">
        <v>1114.7901147</v>
      </c>
      <c r="X1246" s="44">
        <f t="shared" si="115"/>
        <v>1.15119651894251E-2</v>
      </c>
      <c r="Y1246" s="42"/>
      <c r="Z1246" s="42"/>
      <c r="AA1246" s="103">
        <v>327.67048784999997</v>
      </c>
      <c r="AB1246" s="44">
        <f t="shared" si="116"/>
        <v>-1.4730196903652515E-2</v>
      </c>
      <c r="AC1246" s="42"/>
      <c r="AD1246" s="42"/>
      <c r="AE1246" s="42"/>
      <c r="AF1246" s="42"/>
      <c r="AG1246" s="42"/>
      <c r="AH1246" s="42"/>
      <c r="AI1246" s="42"/>
    </row>
    <row r="1247" spans="11:35" ht="14.4">
      <c r="K1247" s="102">
        <v>46029</v>
      </c>
      <c r="L1247" s="103">
        <v>24016.6</v>
      </c>
      <c r="M1247" s="100">
        <f t="shared" si="117"/>
        <v>2.5405551737778254E-4</v>
      </c>
      <c r="O1247" s="103">
        <v>1361.9452879999999</v>
      </c>
      <c r="P1247" s="44">
        <f t="shared" si="113"/>
        <v>1.32376868762758E-2</v>
      </c>
      <c r="Q1247" s="42"/>
      <c r="R1247" s="42"/>
      <c r="S1247" s="103">
        <v>6615.220714</v>
      </c>
      <c r="T1247" s="44">
        <f t="shared" si="114"/>
        <v>0</v>
      </c>
      <c r="U1247" s="42"/>
      <c r="V1247" s="42"/>
      <c r="W1247" s="103">
        <v>1127.3775826200001</v>
      </c>
      <c r="X1247" s="44">
        <f t="shared" si="115"/>
        <v>1.129133435434837E-2</v>
      </c>
      <c r="Y1247" s="42"/>
      <c r="Z1247" s="42"/>
      <c r="AA1247" s="103">
        <v>332.01943254000003</v>
      </c>
      <c r="AB1247" s="44">
        <f t="shared" si="116"/>
        <v>1.3272311212814802E-2</v>
      </c>
      <c r="AC1247" s="42"/>
      <c r="AD1247" s="42"/>
      <c r="AE1247" s="42"/>
      <c r="AF1247" s="42"/>
      <c r="AG1247" s="42"/>
      <c r="AH1247" s="42"/>
      <c r="AI1247" s="42"/>
    </row>
    <row r="1248" spans="11:35" ht="14.4">
      <c r="K1248" s="102">
        <v>46030</v>
      </c>
      <c r="L1248" s="103">
        <v>23680.1</v>
      </c>
      <c r="M1248" s="100">
        <f t="shared" si="117"/>
        <v>-1.4011142293247181E-2</v>
      </c>
      <c r="O1248" s="103">
        <v>1337.5911100000001</v>
      </c>
      <c r="P1248" s="44">
        <f t="shared" si="113"/>
        <v>-1.7881906281098536E-2</v>
      </c>
      <c r="Q1248" s="42"/>
      <c r="R1248" s="42"/>
      <c r="S1248" s="103">
        <v>6573.3931990000001</v>
      </c>
      <c r="T1248" s="44">
        <f t="shared" si="114"/>
        <v>-6.3229205507050468E-3</v>
      </c>
      <c r="U1248" s="42"/>
      <c r="V1248" s="42"/>
      <c r="W1248" s="103">
        <v>1099.80503385</v>
      </c>
      <c r="X1248" s="44">
        <f t="shared" si="115"/>
        <v>-2.4457244134589051E-2</v>
      </c>
      <c r="Y1248" s="42"/>
      <c r="Z1248" s="42"/>
      <c r="AA1248" s="103">
        <v>323.87140972999998</v>
      </c>
      <c r="AB1248" s="44">
        <f t="shared" si="116"/>
        <v>-2.4540800963565368E-2</v>
      </c>
      <c r="AC1248" s="42"/>
      <c r="AD1248" s="42"/>
      <c r="AE1248" s="42"/>
      <c r="AF1248" s="42"/>
      <c r="AG1248" s="42"/>
      <c r="AH1248" s="42"/>
      <c r="AI1248" s="42"/>
    </row>
    <row r="1249" spans="11:35" ht="14.4">
      <c r="K1249" s="102">
        <v>46031</v>
      </c>
      <c r="L1249" s="103">
        <v>23467.35</v>
      </c>
      <c r="M1249" s="100">
        <f t="shared" si="117"/>
        <v>-8.9843370593873928E-3</v>
      </c>
      <c r="O1249" s="103">
        <v>1312.3422880000001</v>
      </c>
      <c r="P1249" s="44">
        <f t="shared" si="113"/>
        <v>-1.8876338076140531E-2</v>
      </c>
      <c r="Q1249" s="42"/>
      <c r="R1249" s="42"/>
      <c r="S1249" s="103">
        <v>6589.3274899999997</v>
      </c>
      <c r="T1249" s="44">
        <f t="shared" si="114"/>
        <v>2.4240587041748363E-3</v>
      </c>
      <c r="U1249" s="42"/>
      <c r="V1249" s="42"/>
      <c r="W1249" s="103">
        <v>1081.92283737</v>
      </c>
      <c r="X1249" s="44">
        <f t="shared" si="115"/>
        <v>-1.6259424106653819E-2</v>
      </c>
      <c r="Y1249" s="42"/>
      <c r="Z1249" s="42"/>
      <c r="AA1249" s="103">
        <v>319.17254995000002</v>
      </c>
      <c r="AB1249" s="44">
        <f t="shared" si="116"/>
        <v>-1.4508411791943066E-2</v>
      </c>
      <c r="AC1249" s="42"/>
      <c r="AD1249" s="42"/>
      <c r="AE1249" s="42"/>
      <c r="AF1249" s="42"/>
      <c r="AG1249" s="42"/>
      <c r="AH1249" s="42"/>
      <c r="AI1249" s="42"/>
    </row>
    <row r="1250" spans="11:35" ht="14.4">
      <c r="K1250" s="102">
        <v>46034</v>
      </c>
      <c r="L1250" s="103">
        <v>23510.45</v>
      </c>
      <c r="M1250" s="100">
        <f t="shared" si="117"/>
        <v>1.8365942469005248E-3</v>
      </c>
      <c r="O1250" s="103">
        <v>1328.3464630000001</v>
      </c>
      <c r="P1250" s="44">
        <f t="shared" si="113"/>
        <v>1.21951225273631E-2</v>
      </c>
      <c r="Q1250" s="42"/>
      <c r="R1250" s="42"/>
      <c r="S1250" s="103">
        <v>6458.8654779999997</v>
      </c>
      <c r="T1250" s="44">
        <f t="shared" si="114"/>
        <v>-1.9798987407742219E-2</v>
      </c>
      <c r="U1250" s="42"/>
      <c r="V1250" s="42"/>
      <c r="W1250" s="103">
        <v>1042.16242285</v>
      </c>
      <c r="X1250" s="44">
        <f t="shared" si="115"/>
        <v>-3.6749769157892964E-2</v>
      </c>
      <c r="Y1250" s="42"/>
      <c r="Z1250" s="42"/>
      <c r="AA1250" s="103">
        <v>314.77361739000003</v>
      </c>
      <c r="AB1250" s="44">
        <f t="shared" si="116"/>
        <v>-1.3782302270947455E-2</v>
      </c>
      <c r="AC1250" s="42"/>
      <c r="AD1250" s="42"/>
      <c r="AE1250" s="42"/>
      <c r="AF1250" s="42"/>
      <c r="AG1250" s="42"/>
      <c r="AH1250" s="42"/>
      <c r="AI1250" s="42"/>
    </row>
    <row r="1251" spans="11:35" ht="14.4">
      <c r="K1251" s="102">
        <v>46035</v>
      </c>
      <c r="L1251" s="103">
        <v>23480.65</v>
      </c>
      <c r="M1251" s="100">
        <f t="shared" si="117"/>
        <v>-1.2675214638596666E-3</v>
      </c>
      <c r="O1251" s="103">
        <v>1344.052422</v>
      </c>
      <c r="P1251" s="44">
        <f t="shared" si="113"/>
        <v>1.1823691662887992E-2</v>
      </c>
      <c r="Q1251" s="42"/>
      <c r="R1251" s="42"/>
      <c r="S1251" s="103">
        <v>6410.0667110000004</v>
      </c>
      <c r="T1251" s="44">
        <f t="shared" si="114"/>
        <v>-7.5553155838616881E-3</v>
      </c>
      <c r="U1251" s="42"/>
      <c r="V1251" s="42"/>
      <c r="W1251" s="103">
        <v>1057.2474042399999</v>
      </c>
      <c r="X1251" s="44">
        <f t="shared" si="115"/>
        <v>1.4474693252465531E-2</v>
      </c>
      <c r="Y1251" s="42"/>
      <c r="Z1251" s="42"/>
      <c r="AA1251" s="103">
        <v>319.82239226000002</v>
      </c>
      <c r="AB1251" s="44">
        <f t="shared" si="116"/>
        <v>1.6039383833571508E-2</v>
      </c>
      <c r="AC1251" s="42"/>
      <c r="AD1251" s="42"/>
      <c r="AE1251" s="42"/>
      <c r="AF1251" s="42"/>
      <c r="AG1251" s="42"/>
      <c r="AH1251" s="42"/>
      <c r="AI1251" s="42"/>
    </row>
    <row r="1252" spans="11:35" ht="14.4">
      <c r="K1252" s="102">
        <v>46036</v>
      </c>
      <c r="L1252" s="103">
        <v>23475.85</v>
      </c>
      <c r="M1252" s="100">
        <f t="shared" si="117"/>
        <v>-2.0442364244610545E-4</v>
      </c>
      <c r="O1252" s="103">
        <v>1343.058374</v>
      </c>
      <c r="P1252" s="44">
        <f t="shared" si="113"/>
        <v>-7.3959020029945588E-4</v>
      </c>
      <c r="Q1252" s="42"/>
      <c r="R1252" s="42"/>
      <c r="S1252" s="103">
        <v>6329.3993600000003</v>
      </c>
      <c r="T1252" s="44">
        <f t="shared" si="114"/>
        <v>-1.258447916954919E-2</v>
      </c>
      <c r="U1252" s="42"/>
      <c r="V1252" s="42"/>
      <c r="W1252" s="103">
        <v>1089.4153778</v>
      </c>
      <c r="X1252" s="44">
        <f t="shared" si="115"/>
        <v>3.042615515629854E-2</v>
      </c>
      <c r="Y1252" s="42"/>
      <c r="Z1252" s="42"/>
      <c r="AA1252" s="103">
        <v>314.97356887000001</v>
      </c>
      <c r="AB1252" s="44">
        <f t="shared" si="116"/>
        <v>-1.5160987808690241E-2</v>
      </c>
      <c r="AC1252" s="42"/>
      <c r="AD1252" s="42"/>
      <c r="AE1252" s="42"/>
      <c r="AF1252" s="42"/>
      <c r="AG1252" s="42"/>
      <c r="AH1252" s="42"/>
      <c r="AI1252" s="42"/>
    </row>
    <row r="1253" spans="11:35" ht="14.4">
      <c r="K1253" s="102">
        <v>46038</v>
      </c>
      <c r="L1253" s="103">
        <v>23485.3</v>
      </c>
      <c r="M1253" s="100">
        <f t="shared" ref="M1253:M1268" si="118">L1253/L1252-1</f>
        <v>4.0254133503148104E-4</v>
      </c>
      <c r="O1253" s="103">
        <v>1342.9589699999999</v>
      </c>
      <c r="P1253" s="44">
        <f t="shared" si="113"/>
        <v>-7.4013164226061079E-5</v>
      </c>
      <c r="Q1253" s="42"/>
      <c r="R1253" s="42"/>
      <c r="S1253" s="103">
        <v>6210.39012</v>
      </c>
      <c r="T1253" s="44">
        <f t="shared" si="114"/>
        <v>-1.8802611943260383E-2</v>
      </c>
      <c r="U1253" s="42"/>
      <c r="V1253" s="42"/>
      <c r="W1253" s="103">
        <v>1075.7290039500001</v>
      </c>
      <c r="X1253" s="44">
        <f t="shared" si="115"/>
        <v>-1.2563044481379126E-2</v>
      </c>
      <c r="Y1253" s="42"/>
      <c r="Z1253" s="42"/>
      <c r="AA1253" s="103">
        <v>316.07330201000002</v>
      </c>
      <c r="AB1253" s="44">
        <f t="shared" si="116"/>
        <v>3.4915092842406903E-3</v>
      </c>
      <c r="AC1253" s="42"/>
      <c r="AD1253" s="42"/>
      <c r="AE1253" s="42"/>
      <c r="AF1253" s="42"/>
      <c r="AG1253" s="42"/>
      <c r="AH1253" s="42"/>
      <c r="AI1253" s="42"/>
    </row>
    <row r="1254" spans="11:35" ht="14.4">
      <c r="K1254" s="102">
        <v>46041</v>
      </c>
      <c r="L1254" s="103">
        <v>23373.75</v>
      </c>
      <c r="M1254" s="100">
        <f t="shared" si="118"/>
        <v>-4.7497796493977118E-3</v>
      </c>
      <c r="O1254" s="103">
        <v>1299.121449</v>
      </c>
      <c r="P1254" s="44">
        <f t="shared" si="113"/>
        <v>-3.2642487208674686E-2</v>
      </c>
      <c r="Q1254" s="42"/>
      <c r="R1254" s="42"/>
      <c r="S1254" s="103">
        <v>6114.7843709999997</v>
      </c>
      <c r="T1254" s="44">
        <f t="shared" si="114"/>
        <v>-1.5394483623840438E-2</v>
      </c>
      <c r="U1254" s="42"/>
      <c r="V1254" s="42"/>
      <c r="W1254" s="103">
        <v>1061.64302795</v>
      </c>
      <c r="X1254" s="44">
        <f t="shared" si="115"/>
        <v>-1.3094353641370016E-2</v>
      </c>
      <c r="Y1254" s="42"/>
      <c r="Z1254" s="42"/>
      <c r="AA1254" s="103">
        <v>312.87407832999997</v>
      </c>
      <c r="AB1254" s="44">
        <f t="shared" si="116"/>
        <v>-1.0121777637197682E-2</v>
      </c>
      <c r="AC1254" s="42"/>
      <c r="AD1254" s="42"/>
      <c r="AE1254" s="42"/>
      <c r="AF1254" s="42"/>
      <c r="AG1254" s="42"/>
      <c r="AH1254" s="42"/>
      <c r="AI1254" s="42"/>
    </row>
    <row r="1255" spans="11:35" ht="14.4">
      <c r="K1255" s="102">
        <v>46042</v>
      </c>
      <c r="L1255" s="103">
        <v>22946.65</v>
      </c>
      <c r="M1255" s="100">
        <f t="shared" si="118"/>
        <v>-1.8272634900261986E-2</v>
      </c>
      <c r="O1255" s="103">
        <v>1250.214283</v>
      </c>
      <c r="P1255" s="44">
        <f t="shared" si="113"/>
        <v>-3.7646338637273957E-2</v>
      </c>
      <c r="Q1255" s="42"/>
      <c r="R1255" s="42"/>
      <c r="S1255" s="103">
        <v>5988.3059320000002</v>
      </c>
      <c r="T1255" s="44">
        <f t="shared" si="114"/>
        <v>-2.0684039097083606E-2</v>
      </c>
      <c r="U1255" s="42"/>
      <c r="V1255" s="42"/>
      <c r="W1255" s="103">
        <v>1034.47008134</v>
      </c>
      <c r="X1255" s="44">
        <f t="shared" si="115"/>
        <v>-2.5595182085328738E-2</v>
      </c>
      <c r="Y1255" s="42"/>
      <c r="Z1255" s="42"/>
      <c r="AA1255" s="103">
        <v>305.62583718000002</v>
      </c>
      <c r="AB1255" s="44">
        <f t="shared" si="116"/>
        <v>-2.3166640038344677E-2</v>
      </c>
      <c r="AC1255" s="42"/>
      <c r="AD1255" s="42"/>
      <c r="AE1255" s="42"/>
      <c r="AF1255" s="42"/>
      <c r="AG1255" s="42"/>
      <c r="AH1255" s="42"/>
      <c r="AI1255" s="42"/>
    </row>
    <row r="1256" spans="11:35" ht="14.4">
      <c r="K1256" s="102">
        <v>46043</v>
      </c>
      <c r="L1256" s="103">
        <v>22835.15</v>
      </c>
      <c r="M1256" s="100">
        <f t="shared" si="118"/>
        <v>-4.8590970795301391E-3</v>
      </c>
      <c r="O1256" s="103">
        <v>1223.374984</v>
      </c>
      <c r="P1256" s="44">
        <f t="shared" si="113"/>
        <v>-2.146775905934839E-2</v>
      </c>
      <c r="Q1256" s="42"/>
      <c r="R1256" s="42"/>
      <c r="S1256" s="103">
        <v>5985.318252</v>
      </c>
      <c r="T1256" s="44">
        <f t="shared" si="114"/>
        <v>-4.9891906557997245E-4</v>
      </c>
      <c r="U1256" s="42"/>
      <c r="V1256" s="42"/>
      <c r="W1256" s="103">
        <v>986.91742478000003</v>
      </c>
      <c r="X1256" s="44">
        <f t="shared" si="115"/>
        <v>-4.5968131333873563E-2</v>
      </c>
      <c r="Y1256" s="42"/>
      <c r="Z1256" s="42"/>
      <c r="AA1256" s="103">
        <v>312.02428454</v>
      </c>
      <c r="AB1256" s="44">
        <f t="shared" si="116"/>
        <v>2.0935557736342814E-2</v>
      </c>
      <c r="AC1256" s="42"/>
      <c r="AD1256" s="42"/>
      <c r="AE1256" s="42"/>
      <c r="AF1256" s="42"/>
      <c r="AG1256" s="42"/>
      <c r="AH1256" s="42"/>
      <c r="AI1256" s="42"/>
    </row>
    <row r="1257" spans="11:35" ht="14.4">
      <c r="K1257" s="102">
        <v>46044</v>
      </c>
      <c r="L1257" s="103">
        <v>23008.75</v>
      </c>
      <c r="M1257" s="100">
        <f t="shared" si="118"/>
        <v>7.6023148523218786E-3</v>
      </c>
      <c r="O1257" s="103">
        <v>1255.582142</v>
      </c>
      <c r="P1257" s="44">
        <f t="shared" si="113"/>
        <v>2.6326480777540517E-2</v>
      </c>
      <c r="Q1257" s="42"/>
      <c r="R1257" s="42"/>
      <c r="S1257" s="103">
        <v>6046.0677390000001</v>
      </c>
      <c r="T1257" s="44">
        <f t="shared" si="114"/>
        <v>1.0149750513216427E-2</v>
      </c>
      <c r="U1257" s="42"/>
      <c r="V1257" s="42"/>
      <c r="W1257" s="103">
        <v>1004.79962126</v>
      </c>
      <c r="X1257" s="44">
        <f t="shared" si="115"/>
        <v>1.8119242837349114E-2</v>
      </c>
      <c r="Y1257" s="42"/>
      <c r="Z1257" s="42"/>
      <c r="AA1257" s="103">
        <v>321.87189493</v>
      </c>
      <c r="AB1257" s="44">
        <f t="shared" si="116"/>
        <v>3.1560397308554977E-2</v>
      </c>
      <c r="AC1257" s="42"/>
      <c r="AD1257" s="42"/>
      <c r="AE1257" s="42"/>
      <c r="AF1257" s="42"/>
      <c r="AG1257" s="42"/>
      <c r="AH1257" s="42"/>
      <c r="AI1257" s="42"/>
    </row>
    <row r="1258" spans="11:35" ht="14.4">
      <c r="K1258" s="102">
        <v>46045</v>
      </c>
      <c r="L1258" s="103">
        <v>22706.2</v>
      </c>
      <c r="M1258" s="100">
        <f t="shared" si="118"/>
        <v>-1.3149345357744258E-2</v>
      </c>
      <c r="O1258" s="103">
        <v>1240.472612</v>
      </c>
      <c r="P1258" s="44">
        <f t="shared" si="113"/>
        <v>-1.2033884120024374E-2</v>
      </c>
      <c r="Q1258" s="42"/>
      <c r="R1258" s="42"/>
      <c r="S1258" s="103">
        <v>5986.8120920000001</v>
      </c>
      <c r="T1258" s="44">
        <f t="shared" si="114"/>
        <v>-9.8006918807365118E-3</v>
      </c>
      <c r="U1258" s="42"/>
      <c r="V1258" s="42"/>
      <c r="W1258" s="103">
        <v>1015.3890784</v>
      </c>
      <c r="X1258" s="44">
        <f t="shared" si="115"/>
        <v>1.0538874533731368E-2</v>
      </c>
      <c r="Y1258" s="42"/>
      <c r="Z1258" s="42"/>
      <c r="AA1258" s="103">
        <v>309.62486677999999</v>
      </c>
      <c r="AB1258" s="44">
        <f t="shared" si="116"/>
        <v>-3.8049386550706665E-2</v>
      </c>
      <c r="AC1258" s="42"/>
      <c r="AD1258" s="42"/>
      <c r="AE1258" s="42"/>
      <c r="AF1258" s="42"/>
      <c r="AG1258" s="42"/>
      <c r="AH1258" s="42"/>
      <c r="AI1258" s="42"/>
    </row>
    <row r="1259" spans="11:35" ht="14.4">
      <c r="K1259" s="102">
        <v>46049</v>
      </c>
      <c r="L1259" s="103">
        <v>22819.25</v>
      </c>
      <c r="M1259" s="100">
        <f t="shared" si="118"/>
        <v>4.9788163585275935E-3</v>
      </c>
      <c r="O1259" s="103">
        <v>1214.726766</v>
      </c>
      <c r="P1259" s="44">
        <f t="shared" si="113"/>
        <v>-2.0754868548439998E-2</v>
      </c>
      <c r="Q1259" s="42"/>
      <c r="R1259" s="42"/>
      <c r="S1259" s="103">
        <v>6031.1293400000004</v>
      </c>
      <c r="T1259" s="44">
        <f t="shared" si="114"/>
        <v>7.402478534313861E-3</v>
      </c>
      <c r="U1259" s="42"/>
      <c r="V1259" s="42"/>
      <c r="W1259" s="103">
        <v>999.20519107999996</v>
      </c>
      <c r="X1259" s="44">
        <f t="shared" si="115"/>
        <v>-1.5938606849604686E-2</v>
      </c>
      <c r="Y1259" s="42"/>
      <c r="Z1259" s="42"/>
      <c r="AA1259" s="103">
        <v>299.47732917000002</v>
      </c>
      <c r="AB1259" s="44">
        <f t="shared" si="116"/>
        <v>-3.2773651921213953E-2</v>
      </c>
      <c r="AC1259" s="42"/>
      <c r="AD1259" s="42"/>
      <c r="AE1259" s="42"/>
      <c r="AF1259" s="42"/>
      <c r="AG1259" s="42"/>
      <c r="AH1259" s="42"/>
      <c r="AI1259" s="42"/>
    </row>
    <row r="1260" spans="11:35" ht="14.4">
      <c r="K1260" s="102">
        <v>46050</v>
      </c>
      <c r="L1260" s="103">
        <v>23082.1</v>
      </c>
      <c r="M1260" s="100">
        <f t="shared" si="118"/>
        <v>1.1518783483243311E-2</v>
      </c>
      <c r="O1260" s="103">
        <v>1183.314846</v>
      </c>
      <c r="P1260" s="44">
        <f t="shared" si="113"/>
        <v>-2.5859247428487109E-2</v>
      </c>
      <c r="Q1260" s="42"/>
      <c r="R1260" s="42"/>
      <c r="S1260" s="103">
        <v>6162.5872449999997</v>
      </c>
      <c r="T1260" s="44">
        <f t="shared" si="114"/>
        <v>2.1796565384220257E-2</v>
      </c>
      <c r="U1260" s="42"/>
      <c r="V1260" s="42"/>
      <c r="W1260" s="103">
        <v>998.00638461000005</v>
      </c>
      <c r="X1260" s="44">
        <f t="shared" si="115"/>
        <v>-1.1997600499894512E-3</v>
      </c>
      <c r="Y1260" s="42"/>
      <c r="Z1260" s="42"/>
      <c r="AA1260" s="103">
        <v>300.87698953</v>
      </c>
      <c r="AB1260" s="44">
        <f t="shared" si="116"/>
        <v>4.6736771824402723E-3</v>
      </c>
      <c r="AC1260" s="42"/>
      <c r="AD1260" s="42"/>
      <c r="AE1260" s="42"/>
      <c r="AF1260" s="42"/>
      <c r="AG1260" s="42"/>
      <c r="AH1260" s="42"/>
      <c r="AI1260" s="42"/>
    </row>
    <row r="1261" spans="11:35" ht="14.4">
      <c r="K1261" s="102">
        <v>46051</v>
      </c>
      <c r="L1261" s="103">
        <v>23134.799999999999</v>
      </c>
      <c r="M1261" s="100">
        <f t="shared" si="118"/>
        <v>2.2831544790118397E-3</v>
      </c>
      <c r="O1261" s="103">
        <v>1185.0047279999999</v>
      </c>
      <c r="P1261" s="44">
        <f t="shared" si="113"/>
        <v>1.4280916069906446E-3</v>
      </c>
      <c r="Q1261" s="42"/>
      <c r="R1261" s="42"/>
      <c r="S1261" s="103">
        <v>6016.1909420000002</v>
      </c>
      <c r="T1261" s="44">
        <f t="shared" si="114"/>
        <v>-2.3755656054813334E-2</v>
      </c>
      <c r="U1261" s="42"/>
      <c r="V1261" s="42"/>
      <c r="W1261" s="103">
        <v>972.33194608999997</v>
      </c>
      <c r="X1261" s="44">
        <f t="shared" si="115"/>
        <v>-2.5725725722719806E-2</v>
      </c>
      <c r="Y1261" s="42"/>
      <c r="Z1261" s="42"/>
      <c r="AA1261" s="103">
        <v>305.27592208999999</v>
      </c>
      <c r="AB1261" s="44">
        <f t="shared" si="116"/>
        <v>1.4620368832031883E-2</v>
      </c>
      <c r="AC1261" s="42"/>
      <c r="AD1261" s="42"/>
      <c r="AE1261" s="42"/>
      <c r="AF1261" s="42"/>
      <c r="AG1261" s="42"/>
      <c r="AH1261" s="42"/>
      <c r="AI1261" s="42"/>
    </row>
    <row r="1262" spans="11:35" ht="14.4">
      <c r="K1262" s="102">
        <v>46052</v>
      </c>
      <c r="L1262" s="103">
        <v>23079.5</v>
      </c>
      <c r="M1262" s="100">
        <f t="shared" si="118"/>
        <v>-2.3903383647145837E-3</v>
      </c>
      <c r="O1262" s="103">
        <v>1168.2053149999999</v>
      </c>
      <c r="P1262" s="44">
        <f t="shared" si="113"/>
        <v>-1.4176663268131717E-2</v>
      </c>
      <c r="Q1262" s="42"/>
      <c r="R1262" s="42"/>
      <c r="S1262" s="103">
        <v>6026.1498739999997</v>
      </c>
      <c r="T1262" s="44">
        <f t="shared" si="114"/>
        <v>1.6553550404250217E-3</v>
      </c>
      <c r="U1262" s="42"/>
      <c r="V1262" s="42"/>
      <c r="W1262" s="103">
        <v>964.04020134999996</v>
      </c>
      <c r="X1262" s="44">
        <f t="shared" si="115"/>
        <v>-8.5276893074872628E-3</v>
      </c>
      <c r="Y1262" s="42"/>
      <c r="Z1262" s="42"/>
      <c r="AA1262" s="103">
        <v>307.17546114999999</v>
      </c>
      <c r="AB1262" s="44">
        <f t="shared" si="116"/>
        <v>6.2223677746848782E-3</v>
      </c>
      <c r="AC1262" s="42"/>
      <c r="AD1262" s="42"/>
      <c r="AE1262" s="42"/>
      <c r="AF1262" s="42"/>
      <c r="AG1262" s="42"/>
      <c r="AH1262" s="42"/>
      <c r="AI1262" s="42"/>
    </row>
    <row r="1263" spans="11:35" ht="14.4">
      <c r="K1263" s="102">
        <v>46054</v>
      </c>
      <c r="L1263" s="103">
        <v>22611.3</v>
      </c>
      <c r="M1263" s="100">
        <f t="shared" si="118"/>
        <v>-2.0286401351849115E-2</v>
      </c>
      <c r="O1263" s="103">
        <v>1132.717799</v>
      </c>
      <c r="P1263" s="44">
        <f t="shared" si="113"/>
        <v>-3.0377807346305352E-2</v>
      </c>
      <c r="Q1263" s="42"/>
      <c r="R1263" s="42"/>
      <c r="S1263" s="103">
        <v>6031.1293400000004</v>
      </c>
      <c r="T1263" s="44">
        <f t="shared" si="114"/>
        <v>8.2630968431174345E-4</v>
      </c>
      <c r="U1263" s="42"/>
      <c r="V1263" s="42"/>
      <c r="W1263" s="103">
        <v>929.27481378000004</v>
      </c>
      <c r="X1263" s="44">
        <f t="shared" si="115"/>
        <v>-3.6062176163728421E-2</v>
      </c>
      <c r="Y1263" s="42"/>
      <c r="Z1263" s="42"/>
      <c r="AA1263" s="103">
        <v>301.92673480000002</v>
      </c>
      <c r="AB1263" s="44">
        <f t="shared" si="116"/>
        <v>-1.708706265256299E-2</v>
      </c>
      <c r="AC1263" s="42"/>
      <c r="AD1263" s="42"/>
      <c r="AE1263" s="42"/>
      <c r="AF1263" s="42"/>
      <c r="AG1263" s="42"/>
      <c r="AH1263" s="42"/>
      <c r="AI1263" s="42"/>
    </row>
    <row r="1264" spans="11:35" ht="14.4">
      <c r="K1264" s="102">
        <v>46055</v>
      </c>
      <c r="L1264" s="103">
        <v>22837</v>
      </c>
      <c r="M1264" s="100">
        <f t="shared" si="118"/>
        <v>9.9817347963186975E-3</v>
      </c>
      <c r="O1264" s="103">
        <v>1102.399332</v>
      </c>
      <c r="P1264" s="44">
        <f t="shared" si="113"/>
        <v>-2.6766125708244548E-2</v>
      </c>
      <c r="Q1264" s="42"/>
      <c r="R1264" s="42"/>
      <c r="S1264" s="103">
        <v>5928.054392</v>
      </c>
      <c r="T1264" s="44">
        <f t="shared" si="114"/>
        <v>-1.7090488727605435E-2</v>
      </c>
      <c r="U1264" s="42"/>
      <c r="V1264" s="42"/>
      <c r="W1264" s="103">
        <v>953.00119179000001</v>
      </c>
      <c r="X1264" s="44">
        <f t="shared" si="115"/>
        <v>2.5532143622281511E-2</v>
      </c>
      <c r="Y1264" s="42"/>
      <c r="Z1264" s="42"/>
      <c r="AA1264" s="103">
        <v>296.32809336000003</v>
      </c>
      <c r="AB1264" s="44">
        <f t="shared" si="116"/>
        <v>-1.8543046357615833E-2</v>
      </c>
      <c r="AC1264" s="42"/>
      <c r="AD1264" s="42"/>
      <c r="AE1264" s="42"/>
      <c r="AF1264" s="42"/>
      <c r="AG1264" s="42"/>
      <c r="AH1264" s="42"/>
      <c r="AI1264" s="42"/>
    </row>
    <row r="1265" spans="11:35" ht="14.4">
      <c r="K1265" s="102">
        <v>46056</v>
      </c>
      <c r="L1265" s="103">
        <v>23446.3</v>
      </c>
      <c r="M1265" s="100">
        <f t="shared" si="118"/>
        <v>2.668038709112408E-2</v>
      </c>
      <c r="O1265" s="103">
        <v>1157.171382</v>
      </c>
      <c r="P1265" s="44">
        <f t="shared" si="113"/>
        <v>4.9684400570736198E-2</v>
      </c>
      <c r="Q1265" s="42"/>
      <c r="R1265" s="42"/>
      <c r="S1265" s="103">
        <v>6183.5010030000003</v>
      </c>
      <c r="T1265" s="44">
        <f t="shared" si="114"/>
        <v>4.3091138189408129E-2</v>
      </c>
      <c r="U1265" s="42"/>
      <c r="V1265" s="42"/>
      <c r="W1265" s="103">
        <v>974.62965847999999</v>
      </c>
      <c r="X1265" s="44">
        <f t="shared" si="115"/>
        <v>2.2695109802932878E-2</v>
      </c>
      <c r="Y1265" s="42"/>
      <c r="Z1265" s="42"/>
      <c r="AA1265" s="103">
        <v>305.42588569999998</v>
      </c>
      <c r="AB1265" s="44">
        <f t="shared" si="116"/>
        <v>3.0701754385964675E-2</v>
      </c>
      <c r="AC1265" s="42"/>
      <c r="AD1265" s="42"/>
      <c r="AE1265" s="42"/>
      <c r="AF1265" s="42"/>
      <c r="AG1265" s="42"/>
      <c r="AH1265" s="42"/>
      <c r="AI1265" s="42"/>
    </row>
    <row r="1266" spans="11:35" ht="14.4">
      <c r="K1266" s="102">
        <v>46057</v>
      </c>
      <c r="L1266" s="103">
        <v>23534.95</v>
      </c>
      <c r="M1266" s="100">
        <f t="shared" si="118"/>
        <v>3.7809803679045295E-3</v>
      </c>
      <c r="O1266" s="103">
        <v>1173.076151</v>
      </c>
      <c r="P1266" s="44">
        <f t="shared" si="113"/>
        <v>1.3744523280994958E-2</v>
      </c>
      <c r="Q1266" s="42"/>
      <c r="R1266" s="42"/>
      <c r="S1266" s="103">
        <v>6029.6355000000003</v>
      </c>
      <c r="T1266" s="44">
        <f t="shared" si="114"/>
        <v>-2.4883234097536344E-2</v>
      </c>
      <c r="U1266" s="42"/>
      <c r="V1266" s="42"/>
      <c r="W1266" s="103">
        <v>979.32498382000006</v>
      </c>
      <c r="X1266" s="44">
        <f t="shared" si="115"/>
        <v>4.8175481826837618E-3</v>
      </c>
      <c r="Y1266" s="42"/>
      <c r="Z1266" s="42"/>
      <c r="AA1266" s="103">
        <v>312.07427240999999</v>
      </c>
      <c r="AB1266" s="44">
        <f t="shared" si="116"/>
        <v>2.1767594108019761E-2</v>
      </c>
      <c r="AC1266" s="42"/>
      <c r="AD1266" s="42"/>
      <c r="AE1266" s="42"/>
      <c r="AF1266" s="42"/>
      <c r="AG1266" s="42"/>
      <c r="AH1266" s="42"/>
      <c r="AI1266" s="42"/>
    </row>
    <row r="1267" spans="11:35" ht="14.4">
      <c r="K1267" s="102">
        <v>46058</v>
      </c>
      <c r="L1267" s="103">
        <v>23411.7</v>
      </c>
      <c r="M1267" s="100">
        <f t="shared" si="118"/>
        <v>-5.2368923664591893E-3</v>
      </c>
      <c r="O1267" s="103">
        <v>1161.246979</v>
      </c>
      <c r="P1267" s="44">
        <f t="shared" si="113"/>
        <v>-1.0083890964722175E-2</v>
      </c>
      <c r="Q1267" s="42"/>
      <c r="R1267" s="42"/>
      <c r="S1267" s="103">
        <v>6116.2782109999998</v>
      </c>
      <c r="T1267" s="44">
        <f t="shared" si="114"/>
        <v>1.436947739212413E-2</v>
      </c>
      <c r="U1267" s="42"/>
      <c r="V1267" s="42"/>
      <c r="W1267" s="103">
        <v>962.99124569000003</v>
      </c>
      <c r="X1267" s="44">
        <f t="shared" si="115"/>
        <v>-1.6678567788894649E-2</v>
      </c>
      <c r="Y1267" s="42"/>
      <c r="Z1267" s="42"/>
      <c r="AA1267" s="103">
        <v>308.02525494000002</v>
      </c>
      <c r="AB1267" s="44">
        <f t="shared" si="116"/>
        <v>-1.2974531475252182E-2</v>
      </c>
      <c r="AC1267" s="42"/>
      <c r="AD1267" s="42"/>
      <c r="AE1267" s="42"/>
      <c r="AF1267" s="42"/>
      <c r="AG1267" s="42"/>
      <c r="AH1267" s="42"/>
      <c r="AI1267" s="42"/>
    </row>
    <row r="1268" spans="11:35" ht="14.4">
      <c r="K1268" s="102">
        <v>46059</v>
      </c>
      <c r="L1268" s="103">
        <v>23434</v>
      </c>
      <c r="M1268" s="100">
        <f t="shared" si="118"/>
        <v>9.5251519539374385E-4</v>
      </c>
      <c r="O1268" s="103">
        <v>1319.3006250000001</v>
      </c>
      <c r="P1268" s="44">
        <f t="shared" si="113"/>
        <v>0.13610683072442264</v>
      </c>
      <c r="Q1268" s="42"/>
      <c r="R1268" s="42"/>
      <c r="S1268" s="103">
        <v>5999.7587039999999</v>
      </c>
      <c r="T1268" s="44">
        <f t="shared" si="114"/>
        <v>-1.9050720549376288E-2</v>
      </c>
      <c r="U1268" s="42"/>
      <c r="V1268" s="42"/>
      <c r="W1268" s="103">
        <v>949.60457345999998</v>
      </c>
      <c r="X1268" s="44">
        <f t="shared" si="115"/>
        <v>-1.390113595519582E-2</v>
      </c>
      <c r="Y1268" s="42"/>
      <c r="Z1268" s="42"/>
      <c r="AA1268" s="103">
        <v>307.97526706999997</v>
      </c>
      <c r="AB1268" s="44">
        <f t="shared" si="116"/>
        <v>-1.6228497241177475E-4</v>
      </c>
      <c r="AC1268" s="42"/>
      <c r="AD1268" s="42"/>
      <c r="AE1268" s="42"/>
      <c r="AF1268" s="42"/>
      <c r="AG1268" s="42"/>
      <c r="AH1268" s="42"/>
      <c r="AI1268" s="42"/>
    </row>
    <row r="1269" spans="11:35" ht="14.4">
      <c r="K1269" s="102">
        <v>46062</v>
      </c>
      <c r="L1269" s="103">
        <v>23683.4</v>
      </c>
      <c r="M1269" s="100">
        <f t="shared" ref="M1269:M1284" si="119">L1269/L1268-1</f>
        <v>1.064265596995817E-2</v>
      </c>
      <c r="O1269" s="103">
        <v>1264.62798</v>
      </c>
      <c r="P1269" s="44">
        <f t="shared" si="113"/>
        <v>-4.1440626923071489E-2</v>
      </c>
      <c r="Q1269" s="42"/>
      <c r="R1269" s="42"/>
      <c r="S1269" s="103">
        <v>6088.3932000000004</v>
      </c>
      <c r="T1269" s="44">
        <f t="shared" si="114"/>
        <v>1.4773010111374774E-2</v>
      </c>
      <c r="U1269" s="42"/>
      <c r="V1269" s="42"/>
      <c r="W1269" s="103">
        <v>984.51981185</v>
      </c>
      <c r="X1269" s="44">
        <f t="shared" si="115"/>
        <v>3.6768186849376772E-2</v>
      </c>
      <c r="Y1269" s="42"/>
      <c r="Z1269" s="42"/>
      <c r="AA1269" s="103">
        <v>313.32396915999999</v>
      </c>
      <c r="AB1269" s="44">
        <f t="shared" si="116"/>
        <v>1.7367310501541944E-2</v>
      </c>
      <c r="AC1269" s="42"/>
      <c r="AD1269" s="42"/>
      <c r="AE1269" s="42"/>
      <c r="AF1269" s="42"/>
      <c r="AG1269" s="42"/>
      <c r="AH1269" s="42"/>
      <c r="AI1269" s="42"/>
    </row>
    <row r="1270" spans="11:35" ht="14.4">
      <c r="K1270" s="102">
        <v>46063</v>
      </c>
      <c r="L1270" s="103">
        <v>23753.75</v>
      </c>
      <c r="M1270" s="100">
        <f t="shared" si="119"/>
        <v>2.9704349882195835E-3</v>
      </c>
      <c r="O1270" s="103">
        <v>1274.667866</v>
      </c>
      <c r="P1270" s="44">
        <f t="shared" si="113"/>
        <v>7.9390035320900942E-3</v>
      </c>
      <c r="Q1270" s="42"/>
      <c r="R1270" s="42"/>
      <c r="S1270" s="103">
        <v>6150.1385799999998</v>
      </c>
      <c r="T1270" s="44">
        <f t="shared" si="114"/>
        <v>1.0141490204673254E-2</v>
      </c>
      <c r="U1270" s="42"/>
      <c r="V1270" s="42"/>
      <c r="W1270" s="103">
        <v>965.38885862999996</v>
      </c>
      <c r="X1270" s="44">
        <f t="shared" si="115"/>
        <v>-1.9431760529075914E-2</v>
      </c>
      <c r="Y1270" s="42"/>
      <c r="Z1270" s="42"/>
      <c r="AA1270" s="103">
        <v>317.02307153999999</v>
      </c>
      <c r="AB1270" s="44">
        <f t="shared" si="116"/>
        <v>1.1805998723675826E-2</v>
      </c>
      <c r="AC1270" s="42"/>
      <c r="AD1270" s="42"/>
      <c r="AE1270" s="42"/>
      <c r="AF1270" s="42"/>
      <c r="AG1270" s="42"/>
      <c r="AH1270" s="42"/>
      <c r="AI1270" s="42"/>
    </row>
    <row r="1271" spans="11:35" ht="14.4">
      <c r="K1271" s="102">
        <v>46064</v>
      </c>
      <c r="L1271" s="103">
        <v>23783.05</v>
      </c>
      <c r="M1271" s="100">
        <f t="shared" si="119"/>
        <v>1.2334894490342307E-3</v>
      </c>
      <c r="O1271" s="103">
        <v>1237.3910619999999</v>
      </c>
      <c r="P1271" s="44">
        <f t="shared" si="113"/>
        <v>-2.924432708653546E-2</v>
      </c>
      <c r="Q1271" s="42"/>
      <c r="R1271" s="42"/>
      <c r="S1271" s="103">
        <v>6360.2720499999996</v>
      </c>
      <c r="T1271" s="44">
        <f t="shared" si="114"/>
        <v>3.4167273999864856E-2</v>
      </c>
      <c r="U1271" s="42"/>
      <c r="V1271" s="42"/>
      <c r="W1271" s="103">
        <v>1012.64181357</v>
      </c>
      <c r="X1271" s="44">
        <f t="shared" si="115"/>
        <v>4.8947068859959142E-2</v>
      </c>
      <c r="Y1271" s="42"/>
      <c r="Z1271" s="42"/>
      <c r="AA1271" s="103">
        <v>314.4237023</v>
      </c>
      <c r="AB1271" s="44">
        <f t="shared" si="116"/>
        <v>-8.1993062125511607E-3</v>
      </c>
      <c r="AC1271" s="42"/>
      <c r="AD1271" s="42"/>
      <c r="AE1271" s="42"/>
      <c r="AF1271" s="42"/>
      <c r="AG1271" s="42"/>
      <c r="AH1271" s="42"/>
      <c r="AI1271" s="42"/>
    </row>
    <row r="1272" spans="11:35" ht="14.4">
      <c r="K1272" s="102">
        <v>46065</v>
      </c>
      <c r="L1272" s="103">
        <v>23651.55</v>
      </c>
      <c r="M1272" s="100">
        <f t="shared" si="119"/>
        <v>-5.5291478595049792E-3</v>
      </c>
      <c r="O1272" s="103">
        <v>1221.5856980000001</v>
      </c>
      <c r="P1272" s="44">
        <f t="shared" si="113"/>
        <v>-1.2773135741302011E-2</v>
      </c>
      <c r="Q1272" s="42"/>
      <c r="R1272" s="42"/>
      <c r="S1272" s="103">
        <v>6159.5995659999999</v>
      </c>
      <c r="T1272" s="44">
        <f t="shared" si="114"/>
        <v>-3.1550927762594605E-2</v>
      </c>
      <c r="U1272" s="42"/>
      <c r="V1272" s="42"/>
      <c r="W1272" s="103">
        <v>1017.58689025</v>
      </c>
      <c r="X1272" s="44">
        <f t="shared" si="115"/>
        <v>4.8833423760832328E-3</v>
      </c>
      <c r="Y1272" s="42"/>
      <c r="Z1272" s="42"/>
      <c r="AA1272" s="103">
        <v>312.57415111</v>
      </c>
      <c r="AB1272" s="44">
        <f t="shared" si="116"/>
        <v>-5.8823529411764497E-3</v>
      </c>
      <c r="AC1272" s="42"/>
      <c r="AD1272" s="42"/>
      <c r="AE1272" s="42"/>
      <c r="AF1272" s="42"/>
      <c r="AG1272" s="42"/>
      <c r="AH1272" s="42"/>
      <c r="AI1272" s="42"/>
    </row>
    <row r="1273" spans="11:35" ht="14.4">
      <c r="K1273" s="102">
        <v>46066</v>
      </c>
      <c r="L1273" s="103">
        <v>23313.15</v>
      </c>
      <c r="M1273" s="100">
        <f t="shared" si="119"/>
        <v>-1.4307730360166526E-2</v>
      </c>
      <c r="O1273" s="103">
        <v>1177.3505580000001</v>
      </c>
      <c r="P1273" s="44">
        <f t="shared" si="113"/>
        <v>-3.621124581961177E-2</v>
      </c>
      <c r="Q1273" s="42"/>
      <c r="R1273" s="42"/>
      <c r="S1273" s="103">
        <v>6143.1673280000005</v>
      </c>
      <c r="T1273" s="44">
        <f t="shared" si="114"/>
        <v>-2.6677445220144591E-3</v>
      </c>
      <c r="U1273" s="42"/>
      <c r="V1273" s="42"/>
      <c r="W1273" s="103">
        <v>1009.5948471299999</v>
      </c>
      <c r="X1273" s="44">
        <f t="shared" si="115"/>
        <v>-7.8539171412050912E-3</v>
      </c>
      <c r="Y1273" s="42"/>
      <c r="Z1273" s="42"/>
      <c r="AA1273" s="103">
        <v>309.42491530000001</v>
      </c>
      <c r="AB1273" s="44">
        <f t="shared" si="116"/>
        <v>-1.0075163921317798E-2</v>
      </c>
      <c r="AC1273" s="42"/>
      <c r="AD1273" s="42"/>
      <c r="AE1273" s="42"/>
      <c r="AF1273" s="42"/>
      <c r="AG1273" s="42"/>
      <c r="AH1273" s="42"/>
      <c r="AI1273" s="42"/>
    </row>
    <row r="1274" spans="11:35" ht="14.4">
      <c r="K1274" s="102">
        <v>46069</v>
      </c>
      <c r="L1274" s="103">
        <v>23472.45</v>
      </c>
      <c r="M1274" s="100">
        <f t="shared" si="119"/>
        <v>6.8330534483755923E-3</v>
      </c>
      <c r="O1274" s="103">
        <v>1156.873167</v>
      </c>
      <c r="P1274" s="44">
        <f t="shared" si="113"/>
        <v>-1.7392773002788298E-2</v>
      </c>
      <c r="Q1274" s="42"/>
      <c r="R1274" s="42"/>
      <c r="S1274" s="103">
        <v>6124.2453560000004</v>
      </c>
      <c r="T1274" s="44">
        <f t="shared" si="114"/>
        <v>-3.0801654895115105E-3</v>
      </c>
      <c r="U1274" s="42"/>
      <c r="V1274" s="42"/>
      <c r="W1274" s="103">
        <v>1011.4430071100001</v>
      </c>
      <c r="X1274" s="44">
        <f t="shared" si="115"/>
        <v>1.8305956941577772E-3</v>
      </c>
      <c r="Y1274" s="42"/>
      <c r="Z1274" s="42"/>
      <c r="AA1274" s="103">
        <v>292.9289182</v>
      </c>
      <c r="AB1274" s="44">
        <f t="shared" si="116"/>
        <v>-5.3311793214862679E-2</v>
      </c>
      <c r="AC1274" s="42"/>
      <c r="AD1274" s="42"/>
      <c r="AE1274" s="42"/>
      <c r="AF1274" s="42"/>
      <c r="AG1274" s="42"/>
      <c r="AH1274" s="42"/>
      <c r="AI1274" s="42"/>
    </row>
    <row r="1275" spans="11:35" ht="14.4">
      <c r="K1275" s="102">
        <v>46070</v>
      </c>
      <c r="L1275" s="103">
        <v>23540.05</v>
      </c>
      <c r="M1275" s="100">
        <f t="shared" si="119"/>
        <v>2.8799720523422501E-3</v>
      </c>
      <c r="O1275" s="103">
        <v>1138.7814920000001</v>
      </c>
      <c r="P1275" s="44">
        <f t="shared" si="113"/>
        <v>-1.5638425642557796E-2</v>
      </c>
      <c r="Q1275" s="42"/>
      <c r="R1275" s="42"/>
      <c r="S1275" s="103">
        <v>6162.0892990000002</v>
      </c>
      <c r="T1275" s="44">
        <f t="shared" si="114"/>
        <v>6.179364280845423E-3</v>
      </c>
      <c r="U1275" s="42"/>
      <c r="V1275" s="42"/>
      <c r="W1275" s="103">
        <v>1012.39206223</v>
      </c>
      <c r="X1275" s="44">
        <f t="shared" si="115"/>
        <v>9.3831794112819722E-4</v>
      </c>
      <c r="Y1275" s="42"/>
      <c r="Z1275" s="42"/>
      <c r="AA1275" s="103">
        <v>292.57900310999997</v>
      </c>
      <c r="AB1275" s="44">
        <f t="shared" si="116"/>
        <v>-1.1945392491468088E-3</v>
      </c>
      <c r="AC1275" s="42"/>
      <c r="AD1275" s="42"/>
      <c r="AE1275" s="42"/>
      <c r="AF1275" s="42"/>
      <c r="AG1275" s="42"/>
      <c r="AH1275" s="42"/>
      <c r="AI1275" s="42"/>
    </row>
    <row r="1276" spans="11:35" ht="14.4">
      <c r="K1276" s="102">
        <v>46071</v>
      </c>
      <c r="L1276" s="103">
        <v>23645.8</v>
      </c>
      <c r="M1276" s="100">
        <f t="shared" si="119"/>
        <v>4.4923438990147613E-3</v>
      </c>
      <c r="O1276" s="103">
        <v>1142.5588749999999</v>
      </c>
      <c r="P1276" s="44">
        <f t="shared" si="113"/>
        <v>3.3170393324235548E-3</v>
      </c>
      <c r="Q1276" s="42"/>
      <c r="R1276" s="42"/>
      <c r="S1276" s="103">
        <v>6257.6950479999996</v>
      </c>
      <c r="T1276" s="44">
        <f t="shared" si="114"/>
        <v>1.5515151495048007E-2</v>
      </c>
      <c r="U1276" s="42"/>
      <c r="V1276" s="42"/>
      <c r="W1276" s="103">
        <v>1036.4181418600001</v>
      </c>
      <c r="X1276" s="44">
        <f t="shared" si="115"/>
        <v>2.373199131676107E-2</v>
      </c>
      <c r="Y1276" s="42"/>
      <c r="Z1276" s="42"/>
      <c r="AA1276" s="103">
        <v>295.57827530999998</v>
      </c>
      <c r="AB1276" s="44">
        <f t="shared" si="116"/>
        <v>1.025115325474113E-2</v>
      </c>
      <c r="AC1276" s="42"/>
      <c r="AD1276" s="42"/>
      <c r="AE1276" s="42"/>
      <c r="AF1276" s="42"/>
      <c r="AG1276" s="42"/>
      <c r="AH1276" s="42"/>
      <c r="AI1276" s="42"/>
    </row>
    <row r="1277" spans="11:35" ht="14.4">
      <c r="K1277" s="102">
        <v>46072</v>
      </c>
      <c r="L1277" s="103">
        <v>23297.45</v>
      </c>
      <c r="M1277" s="100">
        <f t="shared" si="119"/>
        <v>-1.4732003146436079E-2</v>
      </c>
      <c r="O1277" s="103">
        <v>1110.6499309999999</v>
      </c>
      <c r="P1277" s="44">
        <f t="shared" si="113"/>
        <v>-2.7927614671060197E-2</v>
      </c>
      <c r="Q1277" s="42"/>
      <c r="R1277" s="42"/>
      <c r="S1277" s="103">
        <v>6271.6375529999996</v>
      </c>
      <c r="T1277" s="44">
        <f t="shared" si="114"/>
        <v>2.2280575983733009E-3</v>
      </c>
      <c r="U1277" s="42"/>
      <c r="V1277" s="42"/>
      <c r="W1277" s="103">
        <v>1020.18430427</v>
      </c>
      <c r="X1277" s="44">
        <f t="shared" si="115"/>
        <v>-1.5663405467667868E-2</v>
      </c>
      <c r="Y1277" s="42"/>
      <c r="Z1277" s="42"/>
      <c r="AA1277" s="103">
        <v>286.68043445000001</v>
      </c>
      <c r="AB1277" s="44">
        <f t="shared" si="116"/>
        <v>-3.0103162523253735E-2</v>
      </c>
      <c r="AC1277" s="42"/>
      <c r="AD1277" s="42"/>
      <c r="AE1277" s="42"/>
      <c r="AF1277" s="42"/>
      <c r="AG1277" s="42"/>
      <c r="AH1277" s="42"/>
      <c r="AI1277" s="42"/>
    </row>
    <row r="1278" spans="11:35" ht="14.4">
      <c r="K1278" s="102">
        <v>46073</v>
      </c>
      <c r="L1278" s="103">
        <v>23395</v>
      </c>
      <c r="M1278" s="100">
        <f t="shared" si="119"/>
        <v>4.1871535296780227E-3</v>
      </c>
      <c r="O1278" s="103">
        <v>1091.3653979999999</v>
      </c>
      <c r="P1278" s="44">
        <f t="shared" si="113"/>
        <v>-1.7363286542175116E-2</v>
      </c>
      <c r="Q1278" s="42"/>
      <c r="R1278" s="42"/>
      <c r="S1278" s="103">
        <v>6265.1642469999997</v>
      </c>
      <c r="T1278" s="44">
        <f t="shared" si="114"/>
        <v>-1.0321556284615951E-3</v>
      </c>
      <c r="U1278" s="42"/>
      <c r="V1278" s="42"/>
      <c r="W1278" s="103">
        <v>1017.98649241</v>
      </c>
      <c r="X1278" s="44">
        <f t="shared" si="115"/>
        <v>-2.1543282432410216E-3</v>
      </c>
      <c r="Y1278" s="42"/>
      <c r="Z1278" s="42"/>
      <c r="AA1278" s="103">
        <v>288.47999777000001</v>
      </c>
      <c r="AB1278" s="44">
        <f t="shared" si="116"/>
        <v>6.2772449869223923E-3</v>
      </c>
      <c r="AC1278" s="42"/>
      <c r="AD1278" s="42"/>
      <c r="AE1278" s="42"/>
      <c r="AF1278" s="42"/>
      <c r="AG1278" s="42"/>
      <c r="AH1278" s="42"/>
      <c r="AI1278" s="42"/>
    </row>
    <row r="1279" spans="11:35" ht="14.4">
      <c r="K1279" s="102">
        <v>46076</v>
      </c>
      <c r="L1279" s="103">
        <v>23484.95</v>
      </c>
      <c r="M1279" s="100">
        <f t="shared" si="119"/>
        <v>3.8448386407352597E-3</v>
      </c>
      <c r="O1279" s="103">
        <v>1092.757065</v>
      </c>
      <c r="P1279" s="44">
        <f t="shared" si="113"/>
        <v>1.275161373587963E-3</v>
      </c>
      <c r="Q1279" s="42"/>
      <c r="R1279" s="42"/>
      <c r="S1279" s="103">
        <v>6267.65398</v>
      </c>
      <c r="T1279" s="44">
        <f t="shared" si="114"/>
        <v>3.9739309327635475E-4</v>
      </c>
      <c r="U1279" s="42"/>
      <c r="V1279" s="42"/>
      <c r="W1279" s="103">
        <v>1016.0384319</v>
      </c>
      <c r="X1279" s="44">
        <f t="shared" si="115"/>
        <v>-1.9136408238463742E-3</v>
      </c>
      <c r="Y1279" s="42"/>
      <c r="Z1279" s="42"/>
      <c r="AA1279" s="103">
        <v>283.43122290000002</v>
      </c>
      <c r="AB1279" s="44">
        <f t="shared" si="116"/>
        <v>-1.7501299601455522E-2</v>
      </c>
      <c r="AC1279" s="42"/>
      <c r="AD1279" s="42"/>
      <c r="AE1279" s="42"/>
      <c r="AF1279" s="42"/>
      <c r="AG1279" s="42"/>
      <c r="AH1279" s="42"/>
      <c r="AI1279" s="42"/>
    </row>
    <row r="1280" spans="11:35" ht="14.4">
      <c r="K1280" s="102">
        <v>46077</v>
      </c>
      <c r="L1280" s="103">
        <v>23304.6</v>
      </c>
      <c r="M1280" s="100">
        <f t="shared" si="119"/>
        <v>-7.6793861600727986E-3</v>
      </c>
      <c r="O1280" s="103">
        <v>1069.69515</v>
      </c>
      <c r="P1280" s="44">
        <f t="shared" si="113"/>
        <v>-2.110433850180593E-2</v>
      </c>
      <c r="Q1280" s="42"/>
      <c r="R1280" s="42"/>
      <c r="S1280" s="103">
        <v>6229.8100379999996</v>
      </c>
      <c r="T1280" s="44">
        <f t="shared" si="114"/>
        <v>-6.037975631832837E-3</v>
      </c>
      <c r="U1280" s="42"/>
      <c r="V1280" s="42"/>
      <c r="W1280" s="103">
        <v>1027.4770436199999</v>
      </c>
      <c r="X1280" s="44">
        <f t="shared" si="115"/>
        <v>1.1258050247774154E-2</v>
      </c>
      <c r="Y1280" s="42"/>
      <c r="Z1280" s="42"/>
      <c r="AA1280" s="103">
        <v>281.03180514000002</v>
      </c>
      <c r="AB1280" s="44">
        <f t="shared" si="116"/>
        <v>-8.4656084656085095E-3</v>
      </c>
      <c r="AC1280" s="42"/>
      <c r="AD1280" s="42"/>
      <c r="AE1280" s="42"/>
      <c r="AF1280" s="42"/>
      <c r="AG1280" s="42"/>
      <c r="AH1280" s="42"/>
      <c r="AI1280" s="42"/>
    </row>
    <row r="1281" spans="11:35" ht="14.4">
      <c r="K1281" s="102">
        <v>46078</v>
      </c>
      <c r="L1281" s="103">
        <v>23403.8</v>
      </c>
      <c r="M1281" s="100">
        <f t="shared" si="119"/>
        <v>4.2566703569253406E-3</v>
      </c>
      <c r="O1281" s="103">
        <v>1223.5737939999999</v>
      </c>
      <c r="P1281" s="44">
        <f t="shared" si="113"/>
        <v>0.14385280142664936</v>
      </c>
      <c r="Q1281" s="42"/>
      <c r="R1281" s="42"/>
      <c r="S1281" s="103">
        <v>6369.2350889999998</v>
      </c>
      <c r="T1281" s="44">
        <f t="shared" si="114"/>
        <v>2.2380305362370345E-2</v>
      </c>
      <c r="U1281" s="42"/>
      <c r="V1281" s="42"/>
      <c r="W1281" s="103">
        <v>1075.27945153</v>
      </c>
      <c r="X1281" s="44">
        <f t="shared" si="115"/>
        <v>4.6524064169436663E-2</v>
      </c>
      <c r="Y1281" s="42"/>
      <c r="Z1281" s="42"/>
      <c r="AA1281" s="103">
        <v>279.23224182000001</v>
      </c>
      <c r="AB1281" s="44">
        <f t="shared" si="116"/>
        <v>-6.4034151547491813E-3</v>
      </c>
      <c r="AC1281" s="42"/>
      <c r="AD1281" s="42"/>
      <c r="AE1281" s="42"/>
      <c r="AF1281" s="42"/>
      <c r="AG1281" s="42"/>
      <c r="AH1281" s="42"/>
      <c r="AI1281" s="42"/>
    </row>
    <row r="1282" spans="11:35" ht="14.4">
      <c r="K1282" s="102">
        <v>46079</v>
      </c>
      <c r="L1282" s="103">
        <v>23448.5</v>
      </c>
      <c r="M1282" s="100">
        <f t="shared" si="119"/>
        <v>1.9099462480451912E-3</v>
      </c>
      <c r="O1282" s="103">
        <v>1244.1505890000001</v>
      </c>
      <c r="P1282" s="44">
        <f t="shared" si="113"/>
        <v>1.6816962818999581E-2</v>
      </c>
      <c r="Q1282" s="42"/>
      <c r="R1282" s="42"/>
      <c r="S1282" s="103">
        <v>6447.4127060000001</v>
      </c>
      <c r="T1282" s="44">
        <f t="shared" si="114"/>
        <v>1.2274255213944985E-2</v>
      </c>
      <c r="U1282" s="42"/>
      <c r="V1282" s="42"/>
      <c r="W1282" s="103">
        <v>1091.66313992</v>
      </c>
      <c r="X1282" s="44">
        <f t="shared" si="115"/>
        <v>1.5236679513114471E-2</v>
      </c>
      <c r="Y1282" s="42"/>
      <c r="Z1282" s="42"/>
      <c r="AA1282" s="103">
        <v>281.93158679999999</v>
      </c>
      <c r="AB1282" s="44">
        <f t="shared" si="116"/>
        <v>9.6670247046186653E-3</v>
      </c>
      <c r="AC1282" s="42"/>
      <c r="AD1282" s="42"/>
      <c r="AE1282" s="42"/>
      <c r="AF1282" s="42"/>
      <c r="AG1282" s="42"/>
      <c r="AH1282" s="42"/>
      <c r="AI1282" s="42"/>
    </row>
    <row r="1283" spans="11:35" ht="14.4">
      <c r="K1283" s="102">
        <v>46080</v>
      </c>
      <c r="L1283" s="103">
        <v>23166.85</v>
      </c>
      <c r="M1283" s="100">
        <f t="shared" si="119"/>
        <v>-1.2011429302514087E-2</v>
      </c>
      <c r="O1283" s="103">
        <v>1213.3350989999999</v>
      </c>
      <c r="P1283" s="44">
        <f t="shared" si="113"/>
        <v>-2.4768295954244901E-2</v>
      </c>
      <c r="Q1283" s="42"/>
      <c r="R1283" s="42"/>
      <c r="S1283" s="103">
        <v>6382.1817000000001</v>
      </c>
      <c r="T1283" s="44">
        <f t="shared" si="114"/>
        <v>-1.0117392661911584E-2</v>
      </c>
      <c r="U1283" s="42"/>
      <c r="V1283" s="42"/>
      <c r="W1283" s="103">
        <v>1074.72999856</v>
      </c>
      <c r="X1283" s="44">
        <f t="shared" si="115"/>
        <v>-1.5511324639248092E-2</v>
      </c>
      <c r="Y1283" s="42"/>
      <c r="Z1283" s="42"/>
      <c r="AA1283" s="103">
        <v>282.98133207000001</v>
      </c>
      <c r="AB1283" s="44">
        <f t="shared" si="116"/>
        <v>3.7234042553191404E-3</v>
      </c>
      <c r="AC1283" s="42"/>
      <c r="AD1283" s="42"/>
      <c r="AE1283" s="42"/>
      <c r="AF1283" s="42"/>
      <c r="AG1283" s="42"/>
      <c r="AH1283" s="42"/>
      <c r="AI1283" s="42"/>
    </row>
    <row r="1284" spans="11:35" ht="14.4">
      <c r="K1284" s="102">
        <v>46083</v>
      </c>
      <c r="L1284" s="103">
        <v>22835.95</v>
      </c>
      <c r="M1284" s="100">
        <f t="shared" si="119"/>
        <v>-1.4283340203782413E-2</v>
      </c>
      <c r="O1284" s="103">
        <v>1193.7523510000001</v>
      </c>
      <c r="P1284" s="44">
        <f t="shared" si="113"/>
        <v>-1.6139603985856343E-2</v>
      </c>
      <c r="Q1284" s="42"/>
      <c r="R1284" s="42"/>
      <c r="S1284" s="103">
        <v>6377.2022340000003</v>
      </c>
      <c r="T1284" s="44">
        <f t="shared" si="114"/>
        <v>-7.8021376295189793E-4</v>
      </c>
      <c r="U1284" s="42"/>
      <c r="V1284" s="42"/>
      <c r="W1284" s="103">
        <v>1063.9407403499999</v>
      </c>
      <c r="X1284" s="44">
        <f t="shared" si="115"/>
        <v>-1.00390407120452E-2</v>
      </c>
      <c r="Y1284" s="42"/>
      <c r="Z1284" s="42"/>
      <c r="AA1284" s="103">
        <v>278.48242377000003</v>
      </c>
      <c r="AB1284" s="44">
        <f t="shared" si="116"/>
        <v>-1.5898251192368762E-2</v>
      </c>
      <c r="AC1284" s="42"/>
      <c r="AD1284" s="42"/>
      <c r="AE1284" s="42"/>
      <c r="AF1284" s="42"/>
      <c r="AG1284" s="42"/>
      <c r="AH1284" s="42"/>
      <c r="AI1284" s="42"/>
    </row>
    <row r="1285" spans="11:35" ht="14.4">
      <c r="K1285" s="102">
        <v>46085</v>
      </c>
      <c r="L1285" s="103">
        <v>22409.8</v>
      </c>
      <c r="M1285" s="100">
        <f t="shared" ref="M1285:M1300" si="120">L1285/L1284-1</f>
        <v>-1.8661365084439274E-2</v>
      </c>
      <c r="O1285" s="103">
        <v>1194.0505659999999</v>
      </c>
      <c r="P1285" s="44">
        <f t="shared" si="113"/>
        <v>2.4981312057725802E-4</v>
      </c>
      <c r="Q1285" s="42"/>
      <c r="R1285" s="42"/>
      <c r="S1285" s="103">
        <v>6290.0615779999998</v>
      </c>
      <c r="T1285" s="44">
        <f t="shared" si="114"/>
        <v>-1.3664402162975264E-2</v>
      </c>
      <c r="U1285" s="42"/>
      <c r="V1285" s="42"/>
      <c r="W1285" s="103">
        <v>1029.5749549300001</v>
      </c>
      <c r="X1285" s="44">
        <f t="shared" si="115"/>
        <v>-3.2300469487327566E-2</v>
      </c>
      <c r="Y1285" s="42"/>
      <c r="Z1285" s="42"/>
      <c r="AA1285" s="103">
        <v>273.43364889999998</v>
      </c>
      <c r="AB1285" s="44">
        <f t="shared" si="116"/>
        <v>-1.8129599712798594E-2</v>
      </c>
      <c r="AC1285" s="42"/>
      <c r="AD1285" s="42"/>
      <c r="AE1285" s="42"/>
      <c r="AF1285" s="42"/>
      <c r="AG1285" s="42"/>
      <c r="AH1285" s="42"/>
      <c r="AI1285" s="42"/>
    </row>
    <row r="1286" spans="11:35" ht="14.4">
      <c r="K1286" s="102">
        <v>46086</v>
      </c>
      <c r="L1286" s="103">
        <v>22697.8</v>
      </c>
      <c r="M1286" s="100">
        <f t="shared" si="120"/>
        <v>1.2851520317004095E-2</v>
      </c>
      <c r="O1286" s="103">
        <v>1196.5356859999999</v>
      </c>
      <c r="P1286" s="44">
        <f t="shared" si="113"/>
        <v>2.0812518923090106E-3</v>
      </c>
      <c r="Q1286" s="42"/>
      <c r="R1286" s="42"/>
      <c r="S1286" s="103">
        <v>6338.3623989999996</v>
      </c>
      <c r="T1286" s="44">
        <f t="shared" si="114"/>
        <v>7.6789106753638592E-3</v>
      </c>
      <c r="U1286" s="42"/>
      <c r="V1286" s="42"/>
      <c r="W1286" s="103">
        <v>1044.8597374000001</v>
      </c>
      <c r="X1286" s="44">
        <f t="shared" si="115"/>
        <v>1.4845720942230134E-2</v>
      </c>
      <c r="Y1286" s="42"/>
      <c r="Z1286" s="42"/>
      <c r="AA1286" s="103">
        <v>277.53265424</v>
      </c>
      <c r="AB1286" s="44">
        <f t="shared" si="116"/>
        <v>1.4990859232175469E-2</v>
      </c>
      <c r="AC1286" s="42"/>
      <c r="AD1286" s="42"/>
      <c r="AE1286" s="42"/>
      <c r="AF1286" s="42"/>
      <c r="AG1286" s="42"/>
      <c r="AH1286" s="42"/>
      <c r="AI1286" s="42"/>
    </row>
    <row r="1287" spans="11:35" ht="14.4">
      <c r="K1287" s="102">
        <v>46087</v>
      </c>
      <c r="L1287" s="103">
        <v>22481.3</v>
      </c>
      <c r="M1287" s="100">
        <f t="shared" si="120"/>
        <v>-9.5383693573826145E-3</v>
      </c>
      <c r="O1287" s="103">
        <v>1200.014854</v>
      </c>
      <c r="P1287" s="44">
        <f t="shared" si="113"/>
        <v>2.9077009910425389E-3</v>
      </c>
      <c r="Q1287" s="42"/>
      <c r="R1287" s="42"/>
      <c r="S1287" s="103">
        <v>6303.0081890000001</v>
      </c>
      <c r="T1287" s="44">
        <f t="shared" si="114"/>
        <v>-5.5778145480569474E-3</v>
      </c>
      <c r="U1287" s="42"/>
      <c r="V1287" s="42"/>
      <c r="W1287" s="103">
        <v>1025.17933122</v>
      </c>
      <c r="X1287" s="44">
        <f t="shared" si="115"/>
        <v>-1.8835452717292256E-2</v>
      </c>
      <c r="Y1287" s="42"/>
      <c r="Z1287" s="42"/>
      <c r="AA1287" s="103">
        <v>279.08227821000003</v>
      </c>
      <c r="AB1287" s="44">
        <f t="shared" si="116"/>
        <v>5.5835734870317566E-3</v>
      </c>
      <c r="AC1287" s="42"/>
      <c r="AD1287" s="42"/>
      <c r="AE1287" s="42"/>
      <c r="AF1287" s="42"/>
      <c r="AG1287" s="42"/>
      <c r="AH1287" s="42"/>
      <c r="AI1287" s="42"/>
    </row>
    <row r="1288" spans="11:35" ht="14.4">
      <c r="K1288" s="102">
        <v>46090</v>
      </c>
      <c r="L1288" s="103">
        <v>22056.55</v>
      </c>
      <c r="M1288" s="100">
        <f t="shared" si="120"/>
        <v>-1.8893480359231885E-2</v>
      </c>
      <c r="O1288" s="103">
        <v>1168.3047200000001</v>
      </c>
      <c r="P1288" s="44">
        <f t="shared" si="113"/>
        <v>-2.6424784571874915E-2</v>
      </c>
      <c r="Q1288" s="42"/>
      <c r="R1288" s="42"/>
      <c r="S1288" s="103">
        <v>6304.0040829999998</v>
      </c>
      <c r="T1288" s="44">
        <f t="shared" si="114"/>
        <v>1.5800296781121048E-4</v>
      </c>
      <c r="U1288" s="42"/>
      <c r="V1288" s="42"/>
      <c r="W1288" s="103">
        <v>1019.9845031900001</v>
      </c>
      <c r="X1288" s="44">
        <f t="shared" si="115"/>
        <v>-5.0672383570373736E-3</v>
      </c>
      <c r="Y1288" s="42"/>
      <c r="Z1288" s="42"/>
      <c r="AA1288" s="103">
        <v>277.53265424</v>
      </c>
      <c r="AB1288" s="44">
        <f t="shared" si="116"/>
        <v>-5.5525703027047291E-3</v>
      </c>
      <c r="AC1288" s="42"/>
      <c r="AD1288" s="42"/>
      <c r="AE1288" s="42"/>
      <c r="AF1288" s="42"/>
      <c r="AG1288" s="42"/>
      <c r="AH1288" s="42"/>
      <c r="AI1288" s="42"/>
    </row>
    <row r="1289" spans="11:35" ht="14.4">
      <c r="K1289" s="102">
        <v>46091</v>
      </c>
      <c r="L1289" s="103">
        <v>22342.95</v>
      </c>
      <c r="M1289" s="100">
        <f t="shared" si="120"/>
        <v>1.2984804967232089E-2</v>
      </c>
      <c r="O1289" s="103">
        <v>1190.0743729999999</v>
      </c>
      <c r="P1289" s="44">
        <f t="shared" si="113"/>
        <v>1.8633540229127776E-2</v>
      </c>
      <c r="Q1289" s="42"/>
      <c r="R1289" s="42"/>
      <c r="S1289" s="103">
        <v>6345.8315979999998</v>
      </c>
      <c r="T1289" s="44">
        <f t="shared" si="114"/>
        <v>6.6350710515552525E-3</v>
      </c>
      <c r="U1289" s="42"/>
      <c r="V1289" s="42"/>
      <c r="W1289" s="103">
        <v>1036.9675948199999</v>
      </c>
      <c r="X1289" s="44">
        <f t="shared" si="115"/>
        <v>1.6650342801175277E-2</v>
      </c>
      <c r="Y1289" s="42"/>
      <c r="Z1289" s="42"/>
      <c r="AA1289" s="103">
        <v>289.57973091000002</v>
      </c>
      <c r="AB1289" s="44">
        <f t="shared" si="116"/>
        <v>4.3407780979827226E-2</v>
      </c>
      <c r="AC1289" s="42"/>
      <c r="AD1289" s="42"/>
      <c r="AE1289" s="42"/>
      <c r="AF1289" s="42"/>
      <c r="AG1289" s="42"/>
      <c r="AH1289" s="42"/>
      <c r="AI1289" s="42"/>
    </row>
    <row r="1290" spans="11:35" ht="14.4">
      <c r="K1290" s="102">
        <v>46092</v>
      </c>
      <c r="L1290" s="103">
        <v>22042.3</v>
      </c>
      <c r="M1290" s="100">
        <f t="shared" si="120"/>
        <v>-1.3456146122154955E-2</v>
      </c>
      <c r="O1290" s="103">
        <v>1151.5053069999999</v>
      </c>
      <c r="P1290" s="44">
        <f t="shared" si="113"/>
        <v>-3.2408954326756167E-2</v>
      </c>
      <c r="Q1290" s="42"/>
      <c r="R1290" s="42"/>
      <c r="S1290" s="103">
        <v>6326.4116800000002</v>
      </c>
      <c r="T1290" s="44">
        <f t="shared" si="114"/>
        <v>-3.0602636864993649E-3</v>
      </c>
      <c r="U1290" s="42"/>
      <c r="V1290" s="42"/>
      <c r="W1290" s="103">
        <v>1039.96461099</v>
      </c>
      <c r="X1290" s="44">
        <f t="shared" si="115"/>
        <v>2.8901734104047616E-3</v>
      </c>
      <c r="Y1290" s="42"/>
      <c r="Z1290" s="42"/>
      <c r="AA1290" s="103">
        <v>289.22981582</v>
      </c>
      <c r="AB1290" s="44">
        <f t="shared" si="116"/>
        <v>-1.2083549110997183E-3</v>
      </c>
      <c r="AC1290" s="42"/>
      <c r="AD1290" s="42"/>
      <c r="AE1290" s="42"/>
      <c r="AF1290" s="42"/>
      <c r="AG1290" s="42"/>
      <c r="AH1290" s="42"/>
      <c r="AI1290" s="42"/>
    </row>
    <row r="1291" spans="11:35" ht="14.4">
      <c r="K1291" s="102">
        <v>46093</v>
      </c>
      <c r="L1291" s="103">
        <v>21897.5</v>
      </c>
      <c r="M1291" s="100">
        <f t="shared" si="120"/>
        <v>-6.5691874259945493E-3</v>
      </c>
      <c r="O1291" s="103">
        <v>1167.5094819999999</v>
      </c>
      <c r="P1291" s="44">
        <f t="shared" si="113"/>
        <v>1.3898481320677059E-2</v>
      </c>
      <c r="Q1291" s="42"/>
      <c r="R1291" s="42"/>
      <c r="S1291" s="103">
        <v>6256.2012080000004</v>
      </c>
      <c r="T1291" s="44">
        <f t="shared" si="114"/>
        <v>-1.109799291468172E-2</v>
      </c>
      <c r="U1291" s="42"/>
      <c r="V1291" s="42"/>
      <c r="W1291" s="103">
        <v>1045.75884225</v>
      </c>
      <c r="X1291" s="44">
        <f t="shared" si="115"/>
        <v>5.5715658001902479E-3</v>
      </c>
      <c r="Y1291" s="42"/>
      <c r="Z1291" s="42"/>
      <c r="AA1291" s="103">
        <v>287.33027676</v>
      </c>
      <c r="AB1291" s="44">
        <f t="shared" si="116"/>
        <v>-6.5675769097822689E-3</v>
      </c>
      <c r="AC1291" s="42"/>
      <c r="AD1291" s="42"/>
      <c r="AE1291" s="42"/>
      <c r="AF1291" s="42"/>
      <c r="AG1291" s="42"/>
      <c r="AH1291" s="42"/>
      <c r="AI1291" s="42"/>
    </row>
    <row r="1292" spans="11:35" ht="14.4">
      <c r="K1292" s="102">
        <v>46094</v>
      </c>
      <c r="L1292" s="103">
        <v>21391.200000000001</v>
      </c>
      <c r="M1292" s="100">
        <f t="shared" si="120"/>
        <v>-2.3121360885945852E-2</v>
      </c>
      <c r="O1292" s="103">
        <v>1175.163652</v>
      </c>
      <c r="P1292" s="44">
        <f t="shared" si="113"/>
        <v>6.555981016006962E-3</v>
      </c>
      <c r="Q1292" s="42"/>
      <c r="R1292" s="42"/>
      <c r="S1292" s="103">
        <v>6046.0677390000001</v>
      </c>
      <c r="T1292" s="44">
        <f t="shared" si="114"/>
        <v>-3.3588029223116433E-2</v>
      </c>
      <c r="U1292" s="42"/>
      <c r="V1292" s="42"/>
      <c r="W1292" s="103">
        <v>1002.4020083299999</v>
      </c>
      <c r="X1292" s="44">
        <f t="shared" si="115"/>
        <v>-4.1459686658461115E-2</v>
      </c>
      <c r="Y1292" s="42"/>
      <c r="Z1292" s="42"/>
      <c r="AA1292" s="103">
        <v>287.38026463</v>
      </c>
      <c r="AB1292" s="44">
        <f t="shared" si="116"/>
        <v>1.7397355601955766E-4</v>
      </c>
      <c r="AC1292" s="42"/>
      <c r="AD1292" s="42"/>
      <c r="AE1292" s="42"/>
      <c r="AF1292" s="42"/>
      <c r="AG1292" s="42"/>
      <c r="AH1292" s="42"/>
      <c r="AI1292" s="42"/>
    </row>
    <row r="1293" spans="11:35" ht="14.4">
      <c r="K1293" s="102">
        <v>46097</v>
      </c>
      <c r="L1293" s="103">
        <v>21498.799999999999</v>
      </c>
      <c r="M1293" s="100">
        <f t="shared" si="120"/>
        <v>5.0301058379145225E-3</v>
      </c>
      <c r="O1293" s="103">
        <v>1151.207093</v>
      </c>
      <c r="P1293" s="44">
        <f t="shared" si="113"/>
        <v>-2.0385721562463655E-2</v>
      </c>
      <c r="Q1293" s="42"/>
      <c r="R1293" s="42"/>
      <c r="S1293" s="103">
        <v>6046.0677390000001</v>
      </c>
      <c r="T1293" s="44">
        <f t="shared" si="114"/>
        <v>0</v>
      </c>
      <c r="U1293" s="42"/>
      <c r="V1293" s="42"/>
      <c r="W1293" s="103">
        <v>959.84437871</v>
      </c>
      <c r="X1293" s="44">
        <f t="shared" si="115"/>
        <v>-4.2455650793139288E-2</v>
      </c>
      <c r="Y1293" s="42"/>
      <c r="Z1293" s="42"/>
      <c r="AA1293" s="103">
        <v>282.53144123999999</v>
      </c>
      <c r="AB1293" s="44">
        <f t="shared" si="116"/>
        <v>-1.6872499565141807E-2</v>
      </c>
      <c r="AC1293" s="42"/>
      <c r="AD1293" s="42"/>
      <c r="AE1293" s="42"/>
      <c r="AF1293" s="42"/>
      <c r="AG1293" s="42"/>
      <c r="AH1293" s="42"/>
      <c r="AI1293" s="42"/>
    </row>
    <row r="1294" spans="11:35" ht="14.4">
      <c r="K1294" s="102">
        <v>46098</v>
      </c>
      <c r="L1294" s="103">
        <v>21669.3</v>
      </c>
      <c r="M1294" s="100">
        <f t="shared" si="120"/>
        <v>7.9306752004764114E-3</v>
      </c>
      <c r="O1294" s="103">
        <v>1122.4791029999999</v>
      </c>
      <c r="P1294" s="44">
        <f t="shared" si="113"/>
        <v>-2.4954667300681854E-2</v>
      </c>
      <c r="Q1294" s="42"/>
      <c r="R1294" s="42"/>
      <c r="S1294" s="103">
        <v>6061.5040840000001</v>
      </c>
      <c r="T1294" s="44">
        <f t="shared" si="114"/>
        <v>2.5531214115297463E-3</v>
      </c>
      <c r="U1294" s="42"/>
      <c r="V1294" s="42"/>
      <c r="W1294" s="103">
        <v>967.73652129000004</v>
      </c>
      <c r="X1294" s="44">
        <f t="shared" si="115"/>
        <v>8.2223147366939919E-3</v>
      </c>
      <c r="Y1294" s="42"/>
      <c r="Z1294" s="42"/>
      <c r="AA1294" s="103">
        <v>293.77871198999998</v>
      </c>
      <c r="AB1294" s="44">
        <f t="shared" si="116"/>
        <v>3.9808917197452276E-2</v>
      </c>
      <c r="AC1294" s="42"/>
      <c r="AD1294" s="42"/>
      <c r="AE1294" s="42"/>
      <c r="AF1294" s="42"/>
      <c r="AG1294" s="42"/>
      <c r="AH1294" s="42"/>
      <c r="AI1294" s="42"/>
    </row>
    <row r="1295" spans="11:35" ht="14.4">
      <c r="K1295" s="102">
        <v>46099</v>
      </c>
      <c r="L1295" s="103">
        <v>21917.4</v>
      </c>
      <c r="M1295" s="100">
        <f t="shared" si="120"/>
        <v>1.1449377691019169E-2</v>
      </c>
      <c r="O1295" s="103">
        <v>1136.0975619999999</v>
      </c>
      <c r="P1295" s="44">
        <f t="shared" si="113"/>
        <v>1.2132483325170584E-2</v>
      </c>
      <c r="Q1295" s="42"/>
      <c r="R1295" s="42"/>
      <c r="S1295" s="103">
        <v>6114.7843709999997</v>
      </c>
      <c r="T1295" s="44">
        <f t="shared" si="114"/>
        <v>8.7899449149326792E-3</v>
      </c>
      <c r="U1295" s="42"/>
      <c r="V1295" s="42"/>
      <c r="W1295" s="103">
        <v>982.42190053000002</v>
      </c>
      <c r="X1295" s="44">
        <f t="shared" si="115"/>
        <v>1.5174976780275129E-2</v>
      </c>
      <c r="Y1295" s="42"/>
      <c r="Z1295" s="42"/>
      <c r="AA1295" s="103">
        <v>301.02695313999999</v>
      </c>
      <c r="AB1295" s="44">
        <f t="shared" si="116"/>
        <v>2.4672451931257555E-2</v>
      </c>
      <c r="AC1295" s="42"/>
      <c r="AD1295" s="42"/>
      <c r="AE1295" s="42"/>
      <c r="AF1295" s="42"/>
      <c r="AG1295" s="42"/>
      <c r="AH1295" s="42"/>
      <c r="AI1295" s="42"/>
    </row>
    <row r="1296" spans="11:35" ht="14.4">
      <c r="K1296" s="102">
        <v>46100</v>
      </c>
      <c r="L1296" s="103">
        <v>21225.8</v>
      </c>
      <c r="M1296" s="100">
        <f t="shared" si="120"/>
        <v>-3.1554837708852479E-2</v>
      </c>
      <c r="O1296" s="103">
        <v>1094.4469469999999</v>
      </c>
      <c r="P1296" s="44">
        <f t="shared" ref="P1296:P1359" si="121">O1296/O1295-1</f>
        <v>-3.6661125235299186E-2</v>
      </c>
      <c r="Q1296" s="42"/>
      <c r="R1296" s="42"/>
      <c r="S1296" s="103">
        <v>5947.972256</v>
      </c>
      <c r="T1296" s="44">
        <f t="shared" ref="T1296:T1359" si="122">S1296/S1295-1</f>
        <v>-2.7280130398567026E-2</v>
      </c>
      <c r="U1296" s="42"/>
      <c r="V1296" s="42"/>
      <c r="W1296" s="103">
        <v>943.96019301000001</v>
      </c>
      <c r="X1296" s="44">
        <f t="shared" ref="X1296:X1359" si="123">W1296/W1295-1</f>
        <v>-3.9149888148106826E-2</v>
      </c>
      <c r="Y1296" s="42"/>
      <c r="Z1296" s="42"/>
      <c r="AA1296" s="103">
        <v>292.42903949999999</v>
      </c>
      <c r="AB1296" s="44">
        <f t="shared" ref="AB1296:AB1359" si="124">AA1296/AA1295-1</f>
        <v>-2.856193955496511E-2</v>
      </c>
      <c r="AC1296" s="42"/>
      <c r="AD1296" s="42"/>
      <c r="AE1296" s="42"/>
      <c r="AF1296" s="42"/>
      <c r="AG1296" s="42"/>
      <c r="AH1296" s="42"/>
      <c r="AI1296" s="42"/>
    </row>
    <row r="1297" spans="11:35" ht="14.4">
      <c r="K1297" s="102">
        <v>46101</v>
      </c>
      <c r="L1297" s="103">
        <v>21327.9</v>
      </c>
      <c r="M1297" s="100">
        <f t="shared" si="120"/>
        <v>4.8101838328826751E-3</v>
      </c>
      <c r="O1297" s="103">
        <v>1085.7987290000001</v>
      </c>
      <c r="P1297" s="44">
        <f t="shared" si="121"/>
        <v>-7.9019070076493669E-3</v>
      </c>
      <c r="Q1297" s="42"/>
      <c r="R1297" s="42"/>
      <c r="S1297" s="103">
        <v>6074.9486420000003</v>
      </c>
      <c r="T1297" s="44">
        <f t="shared" si="122"/>
        <v>2.1347844363583501E-2</v>
      </c>
      <c r="U1297" s="42"/>
      <c r="V1297" s="42"/>
      <c r="W1297" s="103">
        <v>986.21812101</v>
      </c>
      <c r="X1297" s="44">
        <f t="shared" si="123"/>
        <v>4.4766641975920951E-2</v>
      </c>
      <c r="Y1297" s="42"/>
      <c r="Z1297" s="42"/>
      <c r="AA1297" s="103">
        <v>294.27859068999999</v>
      </c>
      <c r="AB1297" s="44">
        <f t="shared" si="124"/>
        <v>6.3247863247863911E-3</v>
      </c>
      <c r="AC1297" s="42"/>
      <c r="AD1297" s="42"/>
      <c r="AE1297" s="42"/>
      <c r="AF1297" s="42"/>
      <c r="AG1297" s="42"/>
      <c r="AH1297" s="42"/>
      <c r="AI1297" s="42"/>
    </row>
    <row r="1298" spans="11:35" ht="14.4">
      <c r="K1298" s="102">
        <v>46104</v>
      </c>
      <c r="L1298" s="103">
        <v>20664.25</v>
      </c>
      <c r="M1298" s="100">
        <f t="shared" si="120"/>
        <v>-3.1116518738366294E-2</v>
      </c>
      <c r="O1298" s="103">
        <v>1026.454058</v>
      </c>
      <c r="P1298" s="44">
        <f t="shared" si="121"/>
        <v>-5.4655314484163497E-2</v>
      </c>
      <c r="Q1298" s="42"/>
      <c r="R1298" s="42"/>
      <c r="S1298" s="103">
        <v>5988.8038779999997</v>
      </c>
      <c r="T1298" s="44">
        <f t="shared" si="122"/>
        <v>-1.4180327946219484E-2</v>
      </c>
      <c r="U1298" s="42"/>
      <c r="V1298" s="42"/>
      <c r="W1298" s="103">
        <v>960.44378195000002</v>
      </c>
      <c r="X1298" s="44">
        <f t="shared" si="123"/>
        <v>-2.6134521877983818E-2</v>
      </c>
      <c r="Y1298" s="42"/>
      <c r="Z1298" s="42"/>
      <c r="AA1298" s="103">
        <v>281.38172022999998</v>
      </c>
      <c r="AB1298" s="44">
        <f t="shared" si="124"/>
        <v>-4.3825377951418387E-2</v>
      </c>
      <c r="AC1298" s="42"/>
      <c r="AD1298" s="42"/>
      <c r="AE1298" s="42"/>
      <c r="AF1298" s="42"/>
      <c r="AG1298" s="42"/>
      <c r="AH1298" s="42"/>
      <c r="AI1298" s="42"/>
    </row>
    <row r="1299" spans="11:35" ht="14.4">
      <c r="K1299" s="102">
        <v>46105</v>
      </c>
      <c r="L1299" s="103">
        <v>21067</v>
      </c>
      <c r="M1299" s="100">
        <f t="shared" si="120"/>
        <v>1.9490182319706673E-2</v>
      </c>
      <c r="O1299" s="103">
        <v>1031.324893</v>
      </c>
      <c r="P1299" s="44">
        <f t="shared" si="121"/>
        <v>4.7453024926322751E-3</v>
      </c>
      <c r="Q1299" s="42"/>
      <c r="R1299" s="42"/>
      <c r="S1299" s="103">
        <v>6001.2525439999999</v>
      </c>
      <c r="T1299" s="44">
        <f t="shared" si="122"/>
        <v>2.078656481927954E-3</v>
      </c>
      <c r="U1299" s="42"/>
      <c r="V1299" s="42"/>
      <c r="W1299" s="103">
        <v>991.61275010999998</v>
      </c>
      <c r="X1299" s="44">
        <f t="shared" si="123"/>
        <v>3.2452673176474045E-2</v>
      </c>
      <c r="Y1299" s="42"/>
      <c r="Z1299" s="42"/>
      <c r="AA1299" s="103">
        <v>278.88232672999999</v>
      </c>
      <c r="AB1299" s="44">
        <f t="shared" si="124"/>
        <v>-8.8825723929649714E-3</v>
      </c>
      <c r="AC1299" s="42"/>
      <c r="AD1299" s="42"/>
      <c r="AE1299" s="42"/>
      <c r="AF1299" s="42"/>
      <c r="AG1299" s="42"/>
      <c r="AH1299" s="42"/>
      <c r="AI1299" s="42"/>
    </row>
    <row r="1300" spans="11:35" ht="14.4">
      <c r="K1300" s="102">
        <v>46106</v>
      </c>
      <c r="L1300" s="103">
        <v>21478.2</v>
      </c>
      <c r="M1300" s="100">
        <f t="shared" si="120"/>
        <v>1.9518678501922571E-2</v>
      </c>
      <c r="O1300" s="103">
        <v>1032.9153699999999</v>
      </c>
      <c r="P1300" s="44">
        <f t="shared" si="121"/>
        <v>1.5421687295587017E-3</v>
      </c>
      <c r="Q1300" s="42"/>
      <c r="R1300" s="42"/>
      <c r="S1300" s="103">
        <v>5989.7997720000003</v>
      </c>
      <c r="T1300" s="44">
        <f t="shared" si="122"/>
        <v>-1.9083969414768198E-3</v>
      </c>
      <c r="U1300" s="42"/>
      <c r="V1300" s="42"/>
      <c r="W1300" s="103">
        <v>1022.48201667</v>
      </c>
      <c r="X1300" s="44">
        <f t="shared" si="123"/>
        <v>3.1130364707972591E-2</v>
      </c>
      <c r="Y1300" s="42"/>
      <c r="Z1300" s="42"/>
      <c r="AA1300" s="103">
        <v>294.57851791000002</v>
      </c>
      <c r="AB1300" s="44">
        <f t="shared" si="124"/>
        <v>5.6282487901057721E-2</v>
      </c>
      <c r="AC1300" s="42"/>
      <c r="AD1300" s="42"/>
      <c r="AE1300" s="42"/>
      <c r="AF1300" s="42"/>
      <c r="AG1300" s="42"/>
      <c r="AH1300" s="42"/>
      <c r="AI1300" s="42"/>
    </row>
    <row r="1301" spans="11:35" ht="14.4">
      <c r="K1301" s="102">
        <v>46108</v>
      </c>
      <c r="L1301" s="103">
        <v>21020.15</v>
      </c>
      <c r="M1301" s="100">
        <f t="shared" ref="M1301:M1316" si="125">L1301/L1300-1</f>
        <v>-2.1326275013734852E-2</v>
      </c>
      <c r="O1301" s="103">
        <v>1008.760002</v>
      </c>
      <c r="P1301" s="44">
        <f t="shared" si="121"/>
        <v>-2.3385621611962226E-2</v>
      </c>
      <c r="Q1301" s="42"/>
      <c r="R1301" s="42"/>
      <c r="S1301" s="103">
        <v>5972.8695870000001</v>
      </c>
      <c r="T1301" s="44">
        <f t="shared" si="122"/>
        <v>-2.8265026619324063E-3</v>
      </c>
      <c r="U1301" s="42"/>
      <c r="V1301" s="42"/>
      <c r="W1301" s="103">
        <v>1007.79663743</v>
      </c>
      <c r="X1301" s="44">
        <f t="shared" si="123"/>
        <v>-1.4362481687283934E-2</v>
      </c>
      <c r="Y1301" s="42"/>
      <c r="Z1301" s="42"/>
      <c r="AA1301" s="103">
        <v>280.38196283000002</v>
      </c>
      <c r="AB1301" s="44">
        <f t="shared" si="124"/>
        <v>-4.8192771084337283E-2</v>
      </c>
      <c r="AC1301" s="42"/>
      <c r="AD1301" s="42"/>
      <c r="AE1301" s="42"/>
      <c r="AF1301" s="42"/>
      <c r="AG1301" s="42"/>
      <c r="AH1301" s="42"/>
      <c r="AI1301" s="42"/>
    </row>
    <row r="1302" spans="11:35" ht="14.4">
      <c r="K1302" s="102">
        <v>46111</v>
      </c>
      <c r="L1302" s="103">
        <v>20528.05</v>
      </c>
      <c r="M1302" s="100">
        <f t="shared" si="125"/>
        <v>-2.3410870046122523E-2</v>
      </c>
      <c r="O1302" s="103">
        <v>1012.338575</v>
      </c>
      <c r="P1302" s="44">
        <f t="shared" si="121"/>
        <v>3.5474969198867612E-3</v>
      </c>
      <c r="Q1302" s="42"/>
      <c r="R1302" s="42"/>
      <c r="S1302" s="103">
        <v>5922.5769790000004</v>
      </c>
      <c r="T1302" s="44">
        <f t="shared" si="122"/>
        <v>-8.420175138171726E-3</v>
      </c>
      <c r="U1302" s="42"/>
      <c r="V1302" s="42"/>
      <c r="W1302" s="103">
        <v>991.71265065</v>
      </c>
      <c r="X1302" s="44">
        <f t="shared" si="123"/>
        <v>-1.5959555909033529E-2</v>
      </c>
      <c r="Y1302" s="42"/>
      <c r="Z1302" s="42"/>
      <c r="AA1302" s="103">
        <v>273.73357612000001</v>
      </c>
      <c r="AB1302" s="44">
        <f t="shared" si="124"/>
        <v>-2.371189160278131E-2</v>
      </c>
      <c r="AC1302" s="42"/>
      <c r="AD1302" s="42"/>
      <c r="AE1302" s="42"/>
      <c r="AF1302" s="42"/>
      <c r="AG1302" s="42"/>
      <c r="AH1302" s="42"/>
      <c r="AI1302" s="42"/>
    </row>
    <row r="1303" spans="11:35" ht="14.4">
      <c r="K1303" s="102">
        <v>46113</v>
      </c>
      <c r="L1303" s="103">
        <v>20935.150000000001</v>
      </c>
      <c r="M1303" s="100">
        <f t="shared" si="125"/>
        <v>1.9831401423905382E-2</v>
      </c>
      <c r="O1303" s="103">
        <v>1013.929052</v>
      </c>
      <c r="P1303" s="44">
        <f t="shared" si="121"/>
        <v>1.57109196397065E-3</v>
      </c>
      <c r="Q1303" s="42"/>
      <c r="R1303" s="42"/>
      <c r="S1303" s="103">
        <v>5882.2433039999996</v>
      </c>
      <c r="T1303" s="44">
        <f t="shared" si="122"/>
        <v>-6.8101563125332332E-3</v>
      </c>
      <c r="U1303" s="42"/>
      <c r="V1303" s="42"/>
      <c r="W1303" s="103">
        <v>1037.76679913</v>
      </c>
      <c r="X1303" s="44">
        <f t="shared" si="123"/>
        <v>4.6439004735711054E-2</v>
      </c>
      <c r="Y1303" s="42"/>
      <c r="Z1303" s="42"/>
      <c r="AA1303" s="103">
        <v>288.62996138</v>
      </c>
      <c r="AB1303" s="44">
        <f t="shared" si="124"/>
        <v>5.4419284149013869E-2</v>
      </c>
      <c r="AC1303" s="42"/>
      <c r="AD1303" s="42"/>
      <c r="AE1303" s="42"/>
      <c r="AF1303" s="42"/>
      <c r="AG1303" s="42"/>
      <c r="AH1303" s="42"/>
      <c r="AI1303" s="42"/>
    </row>
    <row r="1304" spans="11:35" ht="14.4">
      <c r="K1304" s="102">
        <v>46114</v>
      </c>
      <c r="L1304" s="103">
        <v>20938.349999999999</v>
      </c>
      <c r="M1304" s="100">
        <f t="shared" si="125"/>
        <v>1.5285297693101718E-4</v>
      </c>
      <c r="O1304" s="103">
        <v>1018.998697</v>
      </c>
      <c r="P1304" s="44">
        <f t="shared" si="121"/>
        <v>4.9999997435719035E-3</v>
      </c>
      <c r="Q1304" s="42"/>
      <c r="R1304" s="42"/>
      <c r="S1304" s="103">
        <v>5832.4486429999997</v>
      </c>
      <c r="T1304" s="44">
        <f t="shared" si="122"/>
        <v>-8.4652501480411146E-3</v>
      </c>
      <c r="U1304" s="42"/>
      <c r="V1304" s="42"/>
      <c r="W1304" s="103">
        <v>1041.86272123</v>
      </c>
      <c r="X1304" s="44">
        <f t="shared" si="123"/>
        <v>3.946861764544618E-3</v>
      </c>
      <c r="Y1304" s="42"/>
      <c r="Z1304" s="42"/>
      <c r="AA1304" s="103">
        <v>288.52998564000001</v>
      </c>
      <c r="AB1304" s="44">
        <f t="shared" si="124"/>
        <v>-3.463803255975284E-4</v>
      </c>
      <c r="AC1304" s="42"/>
      <c r="AD1304" s="42"/>
      <c r="AE1304" s="42"/>
      <c r="AF1304" s="42"/>
      <c r="AG1304" s="42"/>
      <c r="AH1304" s="42"/>
      <c r="AI1304" s="42"/>
    </row>
    <row r="1305" spans="11:35" ht="14.4">
      <c r="K1305" s="102">
        <v>46118</v>
      </c>
      <c r="L1305" s="103">
        <v>21194.05</v>
      </c>
      <c r="M1305" s="100">
        <f t="shared" si="125"/>
        <v>1.2212041541000085E-2</v>
      </c>
      <c r="O1305" s="103">
        <v>1023.571318</v>
      </c>
      <c r="P1305" s="44">
        <f t="shared" si="121"/>
        <v>4.4873668763876218E-3</v>
      </c>
      <c r="Q1305" s="42"/>
      <c r="R1305" s="42"/>
      <c r="S1305" s="103">
        <v>5797.0944339999996</v>
      </c>
      <c r="T1305" s="44">
        <f t="shared" si="122"/>
        <v>-6.0616408585837389E-3</v>
      </c>
      <c r="U1305" s="42"/>
      <c r="V1305" s="42"/>
      <c r="W1305" s="103">
        <v>1057.1475037</v>
      </c>
      <c r="X1305" s="44">
        <f t="shared" si="123"/>
        <v>1.4670629977004079E-2</v>
      </c>
      <c r="Y1305" s="42"/>
      <c r="Z1305" s="42"/>
      <c r="AA1305" s="103">
        <v>290.12959747999997</v>
      </c>
      <c r="AB1305" s="44">
        <f t="shared" si="124"/>
        <v>5.5440055440054703E-3</v>
      </c>
      <c r="AC1305" s="42"/>
      <c r="AD1305" s="42"/>
      <c r="AE1305" s="42"/>
      <c r="AF1305" s="42"/>
      <c r="AG1305" s="42"/>
      <c r="AH1305" s="42"/>
      <c r="AI1305" s="42"/>
    </row>
    <row r="1306" spans="11:35" ht="14.4">
      <c r="K1306" s="102">
        <v>46119</v>
      </c>
      <c r="L1306" s="103">
        <v>21296.45</v>
      </c>
      <c r="M1306" s="100">
        <f t="shared" si="125"/>
        <v>4.8315447024047664E-3</v>
      </c>
      <c r="O1306" s="103">
        <v>1026.454058</v>
      </c>
      <c r="P1306" s="44">
        <f t="shared" si="121"/>
        <v>2.8163548052837495E-3</v>
      </c>
      <c r="Q1306" s="42"/>
      <c r="R1306" s="42"/>
      <c r="S1306" s="103">
        <v>5825.9753369999999</v>
      </c>
      <c r="T1306" s="44">
        <f t="shared" si="122"/>
        <v>4.981961796346468E-3</v>
      </c>
      <c r="U1306" s="42"/>
      <c r="V1306" s="42"/>
      <c r="W1306" s="103">
        <v>1056.3982496599999</v>
      </c>
      <c r="X1306" s="44">
        <f t="shared" si="123"/>
        <v>-7.0875070638465321E-4</v>
      </c>
      <c r="Y1306" s="42"/>
      <c r="Z1306" s="42"/>
      <c r="AA1306" s="103">
        <v>288.57997351</v>
      </c>
      <c r="AB1306" s="44">
        <f t="shared" si="124"/>
        <v>-5.3411440385939812E-3</v>
      </c>
      <c r="AC1306" s="42"/>
      <c r="AD1306" s="42"/>
      <c r="AE1306" s="42"/>
      <c r="AF1306" s="42"/>
      <c r="AG1306" s="42"/>
      <c r="AH1306" s="42"/>
      <c r="AI1306" s="42"/>
    </row>
    <row r="1307" spans="11:35" ht="14.4">
      <c r="K1307" s="102">
        <v>46120</v>
      </c>
      <c r="L1307" s="103">
        <v>22137.1</v>
      </c>
      <c r="M1307" s="100">
        <f t="shared" si="125"/>
        <v>3.9473715102751772E-2</v>
      </c>
      <c r="O1307" s="103">
        <v>1043.5516849999999</v>
      </c>
      <c r="P1307" s="44">
        <f t="shared" si="121"/>
        <v>1.6656982226086026E-2</v>
      </c>
      <c r="Q1307" s="42"/>
      <c r="R1307" s="42"/>
      <c r="S1307" s="103">
        <v>5857.8439200000003</v>
      </c>
      <c r="T1307" s="44">
        <f t="shared" si="122"/>
        <v>5.4700854632196982E-3</v>
      </c>
      <c r="U1307" s="42"/>
      <c r="V1307" s="42"/>
      <c r="W1307" s="103">
        <v>1081.37338441</v>
      </c>
      <c r="X1307" s="44">
        <f t="shared" si="123"/>
        <v>2.364177975307924E-2</v>
      </c>
      <c r="Y1307" s="42"/>
      <c r="Z1307" s="42"/>
      <c r="AA1307" s="103">
        <v>299.22738981999998</v>
      </c>
      <c r="AB1307" s="44">
        <f t="shared" si="124"/>
        <v>3.6895894682140939E-2</v>
      </c>
      <c r="AC1307" s="42"/>
      <c r="AD1307" s="42"/>
      <c r="AE1307" s="42"/>
      <c r="AF1307" s="42"/>
      <c r="AG1307" s="42"/>
      <c r="AH1307" s="42"/>
      <c r="AI1307" s="42"/>
    </row>
    <row r="1308" spans="11:35" ht="14.4">
      <c r="K1308" s="102">
        <v>46121</v>
      </c>
      <c r="L1308" s="103">
        <v>22037.5</v>
      </c>
      <c r="M1308" s="100">
        <f t="shared" si="125"/>
        <v>-4.4992343170513482E-3</v>
      </c>
      <c r="O1308" s="103">
        <v>1048.422521</v>
      </c>
      <c r="P1308" s="44">
        <f t="shared" si="121"/>
        <v>4.6675560683897555E-3</v>
      </c>
      <c r="Q1308" s="42"/>
      <c r="R1308" s="42"/>
      <c r="S1308" s="103">
        <v>5928.054392</v>
      </c>
      <c r="T1308" s="44">
        <f t="shared" si="122"/>
        <v>1.1985719141523354E-2</v>
      </c>
      <c r="U1308" s="42"/>
      <c r="V1308" s="42"/>
      <c r="W1308" s="103">
        <v>1082.6221411399999</v>
      </c>
      <c r="X1308" s="44">
        <f t="shared" si="123"/>
        <v>1.1547877430710951E-3</v>
      </c>
      <c r="Y1308" s="42"/>
      <c r="Z1308" s="42"/>
      <c r="AA1308" s="103">
        <v>299.92721999999998</v>
      </c>
      <c r="AB1308" s="44">
        <f t="shared" si="124"/>
        <v>2.3387905111926788E-3</v>
      </c>
      <c r="AC1308" s="42"/>
      <c r="AD1308" s="42"/>
      <c r="AE1308" s="42"/>
      <c r="AF1308" s="42"/>
      <c r="AG1308" s="42"/>
      <c r="AH1308" s="42"/>
      <c r="AI1308" s="42"/>
    </row>
    <row r="1309" spans="11:35" ht="14.4">
      <c r="K1309" s="102">
        <v>46122</v>
      </c>
      <c r="L1309" s="103">
        <v>22346.75</v>
      </c>
      <c r="M1309" s="100">
        <f t="shared" si="125"/>
        <v>1.4032898468519628E-2</v>
      </c>
      <c r="O1309" s="103">
        <v>1054.0885949999999</v>
      </c>
      <c r="P1309" s="44">
        <f t="shared" si="121"/>
        <v>5.4043802822889564E-3</v>
      </c>
      <c r="Q1309" s="42"/>
      <c r="R1309" s="42"/>
      <c r="S1309" s="103">
        <v>6091.3808799999997</v>
      </c>
      <c r="T1309" s="44">
        <f t="shared" si="122"/>
        <v>2.755144895775774E-2</v>
      </c>
      <c r="U1309" s="42"/>
      <c r="V1309" s="42"/>
      <c r="W1309" s="103">
        <v>1097.25757011</v>
      </c>
      <c r="X1309" s="44">
        <f t="shared" si="123"/>
        <v>1.3518501436326602E-2</v>
      </c>
      <c r="Y1309" s="42"/>
      <c r="Z1309" s="42"/>
      <c r="AA1309" s="103">
        <v>302.77652859</v>
      </c>
      <c r="AB1309" s="44">
        <f t="shared" si="124"/>
        <v>9.5000000000000639E-3</v>
      </c>
      <c r="AC1309" s="42"/>
      <c r="AD1309" s="42"/>
      <c r="AE1309" s="42"/>
      <c r="AF1309" s="42"/>
      <c r="AG1309" s="42"/>
      <c r="AH1309" s="42"/>
      <c r="AI1309" s="42"/>
    </row>
    <row r="1310" spans="11:35" ht="14.4">
      <c r="K1310" s="102">
        <v>46125</v>
      </c>
      <c r="L1310" s="103">
        <v>22179.05</v>
      </c>
      <c r="M1310" s="100">
        <f t="shared" si="125"/>
        <v>-7.5044469553738891E-3</v>
      </c>
      <c r="O1310" s="103">
        <v>1040.1719210000001</v>
      </c>
      <c r="P1310" s="44">
        <f t="shared" si="121"/>
        <v>-1.3202565767253982E-2</v>
      </c>
      <c r="Q1310" s="42"/>
      <c r="R1310" s="42"/>
      <c r="S1310" s="103">
        <v>6045.0718450000004</v>
      </c>
      <c r="T1310" s="44">
        <f t="shared" si="122"/>
        <v>-7.6023870305085284E-3</v>
      </c>
      <c r="U1310" s="42"/>
      <c r="V1310" s="42"/>
      <c r="W1310" s="103">
        <v>1086.71806324</v>
      </c>
      <c r="X1310" s="44">
        <f t="shared" si="123"/>
        <v>-9.6053170714907044E-3</v>
      </c>
      <c r="Y1310" s="42"/>
      <c r="Z1310" s="42"/>
      <c r="AA1310" s="103">
        <v>307.07548541</v>
      </c>
      <c r="AB1310" s="44">
        <f t="shared" si="124"/>
        <v>1.419844807660553E-2</v>
      </c>
      <c r="AC1310" s="42"/>
      <c r="AD1310" s="42"/>
      <c r="AE1310" s="42"/>
      <c r="AF1310" s="42"/>
      <c r="AG1310" s="42"/>
      <c r="AH1310" s="42"/>
      <c r="AI1310" s="42"/>
    </row>
    <row r="1311" spans="11:35" ht="14.4">
      <c r="K1311" s="102">
        <v>46127</v>
      </c>
      <c r="L1311" s="103">
        <v>22595.55</v>
      </c>
      <c r="M1311" s="100">
        <f t="shared" si="125"/>
        <v>1.8778982868968619E-2</v>
      </c>
      <c r="O1311" s="103">
        <v>1034.406442</v>
      </c>
      <c r="P1311" s="44">
        <f t="shared" si="121"/>
        <v>-5.5428135326488492E-3</v>
      </c>
      <c r="Q1311" s="42"/>
      <c r="R1311" s="42"/>
      <c r="S1311" s="103">
        <v>6152.1303669999998</v>
      </c>
      <c r="T1311" s="44">
        <f t="shared" si="122"/>
        <v>1.7710049565175856E-2</v>
      </c>
      <c r="U1311" s="42"/>
      <c r="V1311" s="42"/>
      <c r="W1311" s="103">
        <v>1116.48842386</v>
      </c>
      <c r="X1311" s="44">
        <f t="shared" si="123"/>
        <v>2.7394741678665957E-2</v>
      </c>
      <c r="Y1311" s="42"/>
      <c r="Z1311" s="42"/>
      <c r="AA1311" s="103">
        <v>307.72532772</v>
      </c>
      <c r="AB1311" s="44">
        <f t="shared" si="124"/>
        <v>2.1162298551196113E-3</v>
      </c>
      <c r="AC1311" s="42"/>
      <c r="AD1311" s="42"/>
      <c r="AE1311" s="42"/>
      <c r="AF1311" s="42"/>
      <c r="AG1311" s="42"/>
      <c r="AH1311" s="42"/>
      <c r="AI1311" s="42"/>
    </row>
    <row r="1312" spans="11:35" ht="14.4">
      <c r="K1312" s="102">
        <v>46128</v>
      </c>
      <c r="L1312" s="103">
        <v>22656.3</v>
      </c>
      <c r="M1312" s="100">
        <f t="shared" si="125"/>
        <v>2.6885824863744912E-3</v>
      </c>
      <c r="O1312" s="103">
        <v>1031.2254889999999</v>
      </c>
      <c r="P1312" s="44">
        <f t="shared" si="121"/>
        <v>-3.07514809541376E-3</v>
      </c>
      <c r="Q1312" s="42"/>
      <c r="R1312" s="42"/>
      <c r="S1312" s="103">
        <v>6267.65398</v>
      </c>
      <c r="T1312" s="44">
        <f t="shared" si="122"/>
        <v>1.8777822657931376E-2</v>
      </c>
      <c r="U1312" s="42"/>
      <c r="V1312" s="42"/>
      <c r="W1312" s="103">
        <v>1127.22773181</v>
      </c>
      <c r="X1312" s="44">
        <f t="shared" si="123"/>
        <v>9.6188260625857946E-3</v>
      </c>
      <c r="Y1312" s="42"/>
      <c r="Z1312" s="42"/>
      <c r="AA1312" s="103">
        <v>302.37662562999998</v>
      </c>
      <c r="AB1312" s="44">
        <f t="shared" si="124"/>
        <v>-1.7381416504223535E-2</v>
      </c>
      <c r="AC1312" s="42"/>
      <c r="AD1312" s="42"/>
      <c r="AE1312" s="42"/>
      <c r="AF1312" s="42"/>
      <c r="AG1312" s="42"/>
      <c r="AH1312" s="42"/>
      <c r="AI1312" s="42"/>
    </row>
    <row r="1313" spans="11:35" ht="14.4">
      <c r="K1313" s="102">
        <v>46129</v>
      </c>
      <c r="L1313" s="103">
        <v>22869.4</v>
      </c>
      <c r="M1313" s="100">
        <f t="shared" si="125"/>
        <v>9.4057723458818021E-3</v>
      </c>
      <c r="O1313" s="103">
        <v>1075.2618190000001</v>
      </c>
      <c r="P1313" s="44">
        <f t="shared" si="121"/>
        <v>4.2702910730710419E-2</v>
      </c>
      <c r="Q1313" s="42"/>
      <c r="R1313" s="42"/>
      <c r="S1313" s="103">
        <v>6203.4188670000003</v>
      </c>
      <c r="T1313" s="44">
        <f t="shared" si="122"/>
        <v>-1.0248669311511582E-2</v>
      </c>
      <c r="U1313" s="42"/>
      <c r="V1313" s="42"/>
      <c r="W1313" s="103">
        <v>1134.62037169</v>
      </c>
      <c r="X1313" s="44">
        <f t="shared" si="123"/>
        <v>6.5582487649851195E-3</v>
      </c>
      <c r="Y1313" s="42"/>
      <c r="Z1313" s="42"/>
      <c r="AA1313" s="103">
        <v>299.67728065</v>
      </c>
      <c r="AB1313" s="44">
        <f t="shared" si="124"/>
        <v>-8.9270953876673387E-3</v>
      </c>
      <c r="AC1313" s="42"/>
      <c r="AD1313" s="42"/>
      <c r="AE1313" s="42"/>
      <c r="AF1313" s="42"/>
      <c r="AG1313" s="42"/>
      <c r="AH1313" s="42"/>
      <c r="AI1313" s="42"/>
    </row>
    <row r="1314" spans="11:35" ht="14.4">
      <c r="K1314" s="102">
        <v>46132</v>
      </c>
      <c r="L1314" s="103">
        <v>22865.8</v>
      </c>
      <c r="M1314" s="100">
        <f t="shared" si="125"/>
        <v>-1.5741558589210669E-4</v>
      </c>
      <c r="O1314" s="103">
        <v>1060.0528830000001</v>
      </c>
      <c r="P1314" s="44">
        <f t="shared" si="121"/>
        <v>-1.4144402536439338E-2</v>
      </c>
      <c r="Q1314" s="42"/>
      <c r="R1314" s="42"/>
      <c r="S1314" s="103">
        <v>6254.2094219999999</v>
      </c>
      <c r="T1314" s="44">
        <f t="shared" si="122"/>
        <v>8.187510159951783E-3</v>
      </c>
      <c r="U1314" s="42"/>
      <c r="V1314" s="42"/>
      <c r="W1314" s="103">
        <v>1128.37658801</v>
      </c>
      <c r="X1314" s="44">
        <f t="shared" si="123"/>
        <v>-5.5029715980684513E-3</v>
      </c>
      <c r="Y1314" s="42"/>
      <c r="Z1314" s="42"/>
      <c r="AA1314" s="103">
        <v>293.22884542000003</v>
      </c>
      <c r="AB1314" s="44">
        <f t="shared" si="124"/>
        <v>-2.1517931609674634E-2</v>
      </c>
      <c r="AC1314" s="42"/>
      <c r="AD1314" s="42"/>
      <c r="AE1314" s="42"/>
      <c r="AF1314" s="42"/>
      <c r="AG1314" s="42"/>
      <c r="AH1314" s="42"/>
      <c r="AI1314" s="42"/>
    </row>
    <row r="1315" spans="11:35" ht="14.4">
      <c r="K1315" s="102">
        <v>46133</v>
      </c>
      <c r="L1315" s="103">
        <v>23042.35</v>
      </c>
      <c r="M1315" s="100">
        <f t="shared" si="125"/>
        <v>7.7211381189374872E-3</v>
      </c>
      <c r="O1315" s="103">
        <v>1037.4879920000001</v>
      </c>
      <c r="P1315" s="44">
        <f t="shared" si="121"/>
        <v>-2.1286571039871416E-2</v>
      </c>
      <c r="Q1315" s="42"/>
      <c r="R1315" s="42"/>
      <c r="S1315" s="103">
        <v>6260.1847809999999</v>
      </c>
      <c r="T1315" s="44">
        <f t="shared" si="122"/>
        <v>9.5541396151221925E-4</v>
      </c>
      <c r="U1315" s="42"/>
      <c r="V1315" s="42"/>
      <c r="W1315" s="103">
        <v>1113.2416563500001</v>
      </c>
      <c r="X1315" s="44">
        <f t="shared" si="123"/>
        <v>-1.3413014609503504E-2</v>
      </c>
      <c r="Y1315" s="42"/>
      <c r="Z1315" s="42"/>
      <c r="AA1315" s="103">
        <v>290.72945191999997</v>
      </c>
      <c r="AB1315" s="44">
        <f t="shared" si="124"/>
        <v>-8.5236958745313895E-3</v>
      </c>
      <c r="AC1315" s="42"/>
      <c r="AD1315" s="42"/>
      <c r="AE1315" s="42"/>
      <c r="AF1315" s="42"/>
      <c r="AG1315" s="42"/>
      <c r="AH1315" s="42"/>
      <c r="AI1315" s="42"/>
    </row>
    <row r="1316" spans="11:35" ht="14.4">
      <c r="K1316" s="102">
        <v>46134</v>
      </c>
      <c r="L1316" s="103">
        <v>22991.5</v>
      </c>
      <c r="M1316" s="100">
        <f t="shared" si="125"/>
        <v>-2.2068061634338276E-3</v>
      </c>
      <c r="O1316" s="103">
        <v>1045.9374</v>
      </c>
      <c r="P1316" s="44">
        <f t="shared" si="121"/>
        <v>8.1441019704833195E-3</v>
      </c>
      <c r="Q1316" s="42"/>
      <c r="R1316" s="42"/>
      <c r="S1316" s="103">
        <v>6259.6868340000001</v>
      </c>
      <c r="T1316" s="44">
        <f t="shared" si="122"/>
        <v>-7.9541901304769347E-5</v>
      </c>
      <c r="U1316" s="42"/>
      <c r="V1316" s="42"/>
      <c r="W1316" s="103">
        <v>1095.00980798</v>
      </c>
      <c r="X1316" s="44">
        <f t="shared" si="123"/>
        <v>-1.6377260288459761E-2</v>
      </c>
      <c r="Y1316" s="42"/>
      <c r="Z1316" s="42"/>
      <c r="AA1316" s="103">
        <v>290.17958535000002</v>
      </c>
      <c r="AB1316" s="44">
        <f t="shared" si="124"/>
        <v>-1.8913342503437125E-3</v>
      </c>
      <c r="AC1316" s="42"/>
      <c r="AD1316" s="42"/>
      <c r="AE1316" s="42"/>
      <c r="AF1316" s="42"/>
      <c r="AG1316" s="42"/>
      <c r="AH1316" s="42"/>
      <c r="AI1316" s="42"/>
    </row>
    <row r="1317" spans="11:35" ht="14.4">
      <c r="K1317" s="102">
        <v>46135</v>
      </c>
      <c r="L1317" s="103">
        <v>22810.85</v>
      </c>
      <c r="M1317" s="100">
        <f t="shared" ref="M1317:M1332" si="126">L1317/L1316-1</f>
        <v>-7.857251592980119E-3</v>
      </c>
      <c r="O1317" s="103">
        <v>1043.949304</v>
      </c>
      <c r="P1317" s="44">
        <f t="shared" si="121"/>
        <v>-1.9007791479681568E-3</v>
      </c>
      <c r="Q1317" s="42"/>
      <c r="R1317" s="42"/>
      <c r="S1317" s="103">
        <v>6352.3049039999996</v>
      </c>
      <c r="T1317" s="44">
        <f t="shared" si="122"/>
        <v>1.479595904014519E-2</v>
      </c>
      <c r="U1317" s="42"/>
      <c r="V1317" s="42"/>
      <c r="W1317" s="103">
        <v>1127.87708531</v>
      </c>
      <c r="X1317" s="44">
        <f t="shared" si="123"/>
        <v>3.0015509532860918E-2</v>
      </c>
      <c r="Y1317" s="42"/>
      <c r="Z1317" s="42"/>
      <c r="AA1317" s="103">
        <v>296.42806910000002</v>
      </c>
      <c r="AB1317" s="44">
        <f t="shared" si="124"/>
        <v>2.1533161068044704E-2</v>
      </c>
      <c r="AC1317" s="42"/>
      <c r="AD1317" s="42"/>
      <c r="AE1317" s="42"/>
      <c r="AF1317" s="42"/>
      <c r="AG1317" s="42"/>
      <c r="AH1317" s="42"/>
      <c r="AI1317" s="42"/>
    </row>
    <row r="1318" spans="11:35" ht="14.4">
      <c r="K1318" s="102">
        <v>46136</v>
      </c>
      <c r="L1318" s="103">
        <v>22570.05</v>
      </c>
      <c r="M1318" s="100">
        <f t="shared" si="126"/>
        <v>-1.0556379968304497E-2</v>
      </c>
      <c r="O1318" s="103">
        <v>1010.151669</v>
      </c>
      <c r="P1318" s="44">
        <f t="shared" si="121"/>
        <v>-3.2374785701279607E-2</v>
      </c>
      <c r="Q1318" s="42"/>
      <c r="R1318" s="42"/>
      <c r="S1318" s="103">
        <v>6335.3747190000004</v>
      </c>
      <c r="T1318" s="44">
        <f t="shared" si="122"/>
        <v>-2.6652034585648021E-3</v>
      </c>
      <c r="U1318" s="42"/>
      <c r="V1318" s="42"/>
      <c r="W1318" s="103">
        <v>1112.3425514999999</v>
      </c>
      <c r="X1318" s="44">
        <f t="shared" si="123"/>
        <v>-1.3773250660314984E-2</v>
      </c>
      <c r="Y1318" s="42"/>
      <c r="Z1318" s="42"/>
      <c r="AA1318" s="103">
        <v>298.22763242000002</v>
      </c>
      <c r="AB1318" s="44">
        <f t="shared" si="124"/>
        <v>6.0708263069140234E-3</v>
      </c>
      <c r="AC1318" s="42"/>
      <c r="AD1318" s="42"/>
      <c r="AE1318" s="42"/>
      <c r="AF1318" s="42"/>
      <c r="AG1318" s="42"/>
      <c r="AH1318" s="42"/>
      <c r="AI1318" s="42"/>
    </row>
    <row r="1319" spans="11:35" ht="14.4">
      <c r="K1319" s="102">
        <v>46139</v>
      </c>
      <c r="L1319" s="103">
        <v>22821.4</v>
      </c>
      <c r="M1319" s="100">
        <f t="shared" si="126"/>
        <v>1.1136439662295938E-2</v>
      </c>
      <c r="O1319" s="103">
        <v>1051.603474</v>
      </c>
      <c r="P1319" s="44">
        <f t="shared" si="121"/>
        <v>4.1035228938477442E-2</v>
      </c>
      <c r="Q1319" s="42"/>
      <c r="R1319" s="42"/>
      <c r="S1319" s="103">
        <v>6450.4003860000003</v>
      </c>
      <c r="T1319" s="44">
        <f t="shared" si="122"/>
        <v>1.8156095274843631E-2</v>
      </c>
      <c r="U1319" s="42"/>
      <c r="V1319" s="42"/>
      <c r="W1319" s="103">
        <v>1122.4325059299999</v>
      </c>
      <c r="X1319" s="44">
        <f t="shared" si="123"/>
        <v>9.070905735282464E-3</v>
      </c>
      <c r="Y1319" s="42"/>
      <c r="Z1319" s="42"/>
      <c r="AA1319" s="103">
        <v>293.72872411999998</v>
      </c>
      <c r="AB1319" s="44">
        <f t="shared" si="124"/>
        <v>-1.5085484411666239E-2</v>
      </c>
      <c r="AC1319" s="42"/>
      <c r="AD1319" s="42"/>
      <c r="AE1319" s="42"/>
      <c r="AF1319" s="42"/>
      <c r="AG1319" s="42"/>
      <c r="AH1319" s="42"/>
      <c r="AI1319" s="42"/>
    </row>
    <row r="1320" spans="11:35" ht="14.4">
      <c r="K1320" s="102">
        <v>46140</v>
      </c>
      <c r="L1320" s="103">
        <v>22765.599999999999</v>
      </c>
      <c r="M1320" s="100">
        <f t="shared" si="126"/>
        <v>-2.4450734836601873E-3</v>
      </c>
      <c r="O1320" s="103">
        <v>1065.6195520000001</v>
      </c>
      <c r="P1320" s="44">
        <f t="shared" si="121"/>
        <v>1.3328291838640371E-2</v>
      </c>
      <c r="Q1320" s="42"/>
      <c r="R1320" s="42"/>
      <c r="S1320" s="103">
        <v>6406.083138</v>
      </c>
      <c r="T1320" s="44">
        <f t="shared" si="122"/>
        <v>-6.8704646762992594E-3</v>
      </c>
      <c r="U1320" s="42"/>
      <c r="V1320" s="42"/>
      <c r="W1320" s="103">
        <v>1089.36542753</v>
      </c>
      <c r="X1320" s="44">
        <f t="shared" si="123"/>
        <v>-2.9460193129921763E-2</v>
      </c>
      <c r="Y1320" s="42"/>
      <c r="Z1320" s="42"/>
      <c r="AA1320" s="103">
        <v>290.37953683000001</v>
      </c>
      <c r="AB1320" s="44">
        <f t="shared" si="124"/>
        <v>-1.140231449965956E-2</v>
      </c>
      <c r="AC1320" s="42"/>
      <c r="AD1320" s="42"/>
      <c r="AE1320" s="42"/>
      <c r="AF1320" s="42"/>
      <c r="AG1320" s="42"/>
      <c r="AH1320" s="42"/>
      <c r="AI1320" s="42"/>
    </row>
    <row r="1321" spans="11:35" ht="14.4">
      <c r="K1321" s="102">
        <v>46141</v>
      </c>
      <c r="L1321" s="103">
        <v>22871</v>
      </c>
      <c r="M1321" s="100">
        <f t="shared" si="126"/>
        <v>4.6297923182345713E-3</v>
      </c>
      <c r="O1321" s="103">
        <v>1127.747558</v>
      </c>
      <c r="P1321" s="44">
        <f t="shared" si="121"/>
        <v>5.8302239184139903E-2</v>
      </c>
      <c r="Q1321" s="42"/>
      <c r="R1321" s="42"/>
      <c r="S1321" s="103">
        <v>6507.1662990000004</v>
      </c>
      <c r="T1321" s="44">
        <f t="shared" si="122"/>
        <v>1.5779245885896964E-2</v>
      </c>
      <c r="U1321" s="42"/>
      <c r="V1321" s="42"/>
      <c r="W1321" s="103">
        <v>1104.99986188</v>
      </c>
      <c r="X1321" s="44">
        <f t="shared" si="123"/>
        <v>1.435187307664898E-2</v>
      </c>
      <c r="Y1321" s="42"/>
      <c r="Z1321" s="42"/>
      <c r="AA1321" s="103">
        <v>289.17982795</v>
      </c>
      <c r="AB1321" s="44">
        <f t="shared" si="124"/>
        <v>-4.1315200550869902E-3</v>
      </c>
      <c r="AC1321" s="42"/>
      <c r="AD1321" s="42"/>
      <c r="AE1321" s="42"/>
      <c r="AF1321" s="42"/>
      <c r="AG1321" s="42"/>
      <c r="AH1321" s="42"/>
      <c r="AI1321" s="42"/>
    </row>
    <row r="1322" spans="11:35" ht="14.4">
      <c r="K1322" s="102">
        <v>46142</v>
      </c>
      <c r="L1322" s="103">
        <v>22683.55</v>
      </c>
      <c r="M1322" s="100">
        <f t="shared" si="126"/>
        <v>-8.1959686939793164E-3</v>
      </c>
      <c r="O1322" s="103">
        <v>1135.2029190000001</v>
      </c>
      <c r="P1322" s="44">
        <f t="shared" si="121"/>
        <v>6.6108420693207215E-3</v>
      </c>
      <c r="Q1322" s="42"/>
      <c r="R1322" s="42"/>
      <c r="S1322" s="103">
        <v>6475.7956629999999</v>
      </c>
      <c r="T1322" s="44">
        <f t="shared" si="122"/>
        <v>-4.8209365733932197E-3</v>
      </c>
      <c r="U1322" s="42"/>
      <c r="V1322" s="42"/>
      <c r="W1322" s="103">
        <v>1099.8549841199999</v>
      </c>
      <c r="X1322" s="44">
        <f t="shared" si="123"/>
        <v>-4.6559985548295657E-3</v>
      </c>
      <c r="Y1322" s="42"/>
      <c r="Z1322" s="42"/>
      <c r="AA1322" s="103">
        <v>284.53095603999998</v>
      </c>
      <c r="AB1322" s="44">
        <f t="shared" si="124"/>
        <v>-1.6076058772688029E-2</v>
      </c>
      <c r="AC1322" s="42"/>
      <c r="AD1322" s="42"/>
      <c r="AE1322" s="42"/>
      <c r="AF1322" s="42"/>
      <c r="AG1322" s="42"/>
      <c r="AH1322" s="42"/>
      <c r="AI1322" s="42"/>
    </row>
    <row r="1323" spans="11:35" ht="14.4">
      <c r="K1323" s="102">
        <v>46146</v>
      </c>
      <c r="L1323" s="103">
        <v>22830.75</v>
      </c>
      <c r="M1323" s="100">
        <f t="shared" si="126"/>
        <v>6.4892840847221578E-3</v>
      </c>
      <c r="O1323" s="103">
        <v>1188.0862770000001</v>
      </c>
      <c r="P1323" s="44">
        <f t="shared" si="121"/>
        <v>4.658493835321087E-2</v>
      </c>
      <c r="Q1323" s="42"/>
      <c r="R1323" s="42"/>
      <c r="S1323" s="103">
        <v>6592.3151699999999</v>
      </c>
      <c r="T1323" s="44">
        <f t="shared" si="122"/>
        <v>1.7993079625063579E-2</v>
      </c>
      <c r="U1323" s="42"/>
      <c r="V1323" s="42"/>
      <c r="W1323" s="103">
        <v>1165.2398869000001</v>
      </c>
      <c r="X1323" s="44">
        <f t="shared" si="123"/>
        <v>5.9448657981320041E-2</v>
      </c>
      <c r="Y1323" s="42"/>
      <c r="Z1323" s="42"/>
      <c r="AA1323" s="103">
        <v>292.17910015000001</v>
      </c>
      <c r="AB1323" s="44">
        <f t="shared" si="124"/>
        <v>2.6879831342234928E-2</v>
      </c>
      <c r="AC1323" s="42"/>
      <c r="AD1323" s="42"/>
      <c r="AE1323" s="42"/>
      <c r="AF1323" s="42"/>
      <c r="AG1323" s="42"/>
      <c r="AH1323" s="42"/>
      <c r="AI1323" s="42"/>
    </row>
    <row r="1324" spans="11:35" ht="14.4">
      <c r="K1324" s="102">
        <v>46147</v>
      </c>
      <c r="L1324" s="103">
        <v>22808.25</v>
      </c>
      <c r="M1324" s="100">
        <f t="shared" si="126"/>
        <v>-9.8551295949544926E-4</v>
      </c>
      <c r="O1324" s="103">
        <v>1177.7481769999999</v>
      </c>
      <c r="P1324" s="44">
        <f t="shared" si="121"/>
        <v>-8.701472443655045E-3</v>
      </c>
      <c r="Q1324" s="42"/>
      <c r="R1324" s="42"/>
      <c r="S1324" s="103">
        <v>6623.6858060000004</v>
      </c>
      <c r="T1324" s="44">
        <f t="shared" si="122"/>
        <v>4.758667507700487E-3</v>
      </c>
      <c r="U1324" s="42"/>
      <c r="V1324" s="42"/>
      <c r="W1324" s="103">
        <v>1162.9421745</v>
      </c>
      <c r="X1324" s="44">
        <f t="shared" si="123"/>
        <v>-1.9718792892620129E-3</v>
      </c>
      <c r="Y1324" s="42"/>
      <c r="Z1324" s="42"/>
      <c r="AA1324" s="103">
        <v>287.53022823999999</v>
      </c>
      <c r="AB1324" s="44">
        <f t="shared" si="124"/>
        <v>-1.5911035072711854E-2</v>
      </c>
      <c r="AC1324" s="42"/>
      <c r="AD1324" s="42"/>
      <c r="AE1324" s="42"/>
      <c r="AF1324" s="42"/>
      <c r="AG1324" s="42"/>
      <c r="AH1324" s="42"/>
      <c r="AI1324" s="42"/>
    </row>
    <row r="1325" spans="11:35" ht="14.4">
      <c r="K1325" s="102">
        <v>46148</v>
      </c>
      <c r="L1325" s="103">
        <v>23133.4</v>
      </c>
      <c r="M1325" s="100">
        <f t="shared" si="126"/>
        <v>1.4255806561222384E-2</v>
      </c>
      <c r="O1325" s="103">
        <v>1214.726766</v>
      </c>
      <c r="P1325" s="44">
        <f t="shared" si="121"/>
        <v>3.1397704298887774E-2</v>
      </c>
      <c r="Q1325" s="42"/>
      <c r="R1325" s="42"/>
      <c r="S1325" s="103">
        <v>6674.4763599999997</v>
      </c>
      <c r="T1325" s="44">
        <f t="shared" si="122"/>
        <v>7.6680198136800382E-3</v>
      </c>
      <c r="U1325" s="42"/>
      <c r="V1325" s="42"/>
      <c r="W1325" s="103">
        <v>1176.4287472599999</v>
      </c>
      <c r="X1325" s="44">
        <f t="shared" si="123"/>
        <v>1.1596941839174812E-2</v>
      </c>
      <c r="Y1325" s="42"/>
      <c r="Z1325" s="42"/>
      <c r="AA1325" s="103">
        <v>294.12862708</v>
      </c>
      <c r="AB1325" s="44">
        <f t="shared" si="124"/>
        <v>2.2948539638386611E-2</v>
      </c>
      <c r="AC1325" s="42"/>
      <c r="AD1325" s="42"/>
      <c r="AE1325" s="42"/>
      <c r="AF1325" s="42"/>
      <c r="AG1325" s="42"/>
      <c r="AH1325" s="42"/>
      <c r="AI1325" s="42"/>
    </row>
    <row r="1326" spans="11:35" ht="14.4">
      <c r="K1326" s="102">
        <v>46149</v>
      </c>
      <c r="L1326" s="103">
        <v>23214</v>
      </c>
      <c r="M1326" s="100">
        <f t="shared" si="126"/>
        <v>3.4841398151590486E-3</v>
      </c>
      <c r="O1326" s="103">
        <v>1191.565445</v>
      </c>
      <c r="P1326" s="44">
        <f t="shared" si="121"/>
        <v>-1.9067103523427331E-2</v>
      </c>
      <c r="Q1326" s="42"/>
      <c r="R1326" s="42"/>
      <c r="S1326" s="103">
        <v>6674.9743070000004</v>
      </c>
      <c r="T1326" s="44">
        <f t="shared" si="122"/>
        <v>7.4604654079601929E-5</v>
      </c>
      <c r="U1326" s="42"/>
      <c r="V1326" s="42"/>
      <c r="W1326" s="103">
        <v>1205.3000030400001</v>
      </c>
      <c r="X1326" s="44">
        <f t="shared" si="123"/>
        <v>2.4541440225125166E-2</v>
      </c>
      <c r="Y1326" s="42"/>
      <c r="Z1326" s="42"/>
      <c r="AA1326" s="103">
        <v>298.97745047000001</v>
      </c>
      <c r="AB1326" s="44">
        <f t="shared" si="124"/>
        <v>1.6485384092454147E-2</v>
      </c>
      <c r="AC1326" s="42"/>
      <c r="AD1326" s="42"/>
      <c r="AE1326" s="42"/>
      <c r="AF1326" s="42"/>
      <c r="AG1326" s="42"/>
      <c r="AH1326" s="42"/>
      <c r="AI1326" s="42"/>
    </row>
    <row r="1327" spans="11:35" ht="14.4">
      <c r="K1327" s="102">
        <v>46150</v>
      </c>
      <c r="L1327" s="103">
        <v>23115.65</v>
      </c>
      <c r="M1327" s="100">
        <f t="shared" si="126"/>
        <v>-4.2366675282157207E-3</v>
      </c>
      <c r="O1327" s="103">
        <v>1166.913053</v>
      </c>
      <c r="P1327" s="44">
        <f t="shared" si="121"/>
        <v>-2.0689079314481051E-2</v>
      </c>
      <c r="Q1327" s="42"/>
      <c r="R1327" s="42"/>
      <c r="S1327" s="103">
        <v>6682.9414530000004</v>
      </c>
      <c r="T1327" s="44">
        <f t="shared" si="122"/>
        <v>1.1935845193657979E-3</v>
      </c>
      <c r="U1327" s="42"/>
      <c r="V1327" s="42"/>
      <c r="W1327" s="103">
        <v>1228.3</v>
      </c>
      <c r="X1327" s="44">
        <f t="shared" si="123"/>
        <v>1.9082383557611715E-2</v>
      </c>
      <c r="Y1327" s="42"/>
      <c r="Z1327" s="42"/>
      <c r="AA1327" s="103">
        <v>302.37662562999998</v>
      </c>
      <c r="AB1327" s="44">
        <f t="shared" si="124"/>
        <v>1.1369336231399352E-2</v>
      </c>
      <c r="AC1327" s="42"/>
      <c r="AD1327" s="42"/>
      <c r="AE1327" s="42"/>
      <c r="AF1327" s="42"/>
      <c r="AG1327" s="42"/>
      <c r="AH1327" s="42"/>
      <c r="AI1327" s="42"/>
    </row>
    <row r="1328" spans="11:35" ht="14.4">
      <c r="K1328" s="102">
        <v>46153</v>
      </c>
      <c r="L1328" s="103">
        <v>22795.75</v>
      </c>
      <c r="M1328" s="100">
        <f t="shared" si="126"/>
        <v>-1.3839109001909988E-2</v>
      </c>
      <c r="O1328" s="103">
        <v>1191.6648499999999</v>
      </c>
      <c r="P1328" s="44">
        <f t="shared" si="121"/>
        <v>2.121134641211353E-2</v>
      </c>
      <c r="Q1328" s="42"/>
      <c r="R1328" s="42"/>
      <c r="S1328" s="103">
        <v>6686.427079</v>
      </c>
      <c r="T1328" s="44">
        <f t="shared" si="122"/>
        <v>5.2157063240998447E-4</v>
      </c>
      <c r="U1328" s="42"/>
      <c r="V1328" s="42"/>
      <c r="W1328" s="103">
        <v>1266.8</v>
      </c>
      <c r="X1328" s="44">
        <f t="shared" si="123"/>
        <v>3.1344134169176918E-2</v>
      </c>
      <c r="Y1328" s="42"/>
      <c r="Z1328" s="42"/>
      <c r="AA1328" s="103">
        <v>300.37711082999999</v>
      </c>
      <c r="AB1328" s="44">
        <f t="shared" si="124"/>
        <v>-6.6126632501239957E-3</v>
      </c>
      <c r="AC1328" s="42"/>
      <c r="AD1328" s="42"/>
      <c r="AE1328" s="42"/>
      <c r="AF1328" s="42"/>
      <c r="AG1328" s="42"/>
      <c r="AH1328" s="42"/>
      <c r="AI1328" s="42"/>
    </row>
    <row r="1329" spans="11:35" ht="14.4">
      <c r="K1329" s="102">
        <v>46154</v>
      </c>
      <c r="L1329" s="103">
        <v>22299.9</v>
      </c>
      <c r="M1329" s="100">
        <f t="shared" si="126"/>
        <v>-2.1751861640875947E-2</v>
      </c>
      <c r="O1329" s="103">
        <v>1120.4910070000001</v>
      </c>
      <c r="P1329" s="44">
        <f t="shared" si="121"/>
        <v>-5.9726392869605793E-2</v>
      </c>
      <c r="Q1329" s="42"/>
      <c r="R1329" s="42"/>
      <c r="S1329" s="103">
        <v>6616.7145540000001</v>
      </c>
      <c r="T1329" s="44">
        <f t="shared" si="122"/>
        <v>-1.0425975513730701E-2</v>
      </c>
      <c r="U1329" s="42"/>
      <c r="V1329" s="42"/>
      <c r="W1329" s="103">
        <v>1268</v>
      </c>
      <c r="X1329" s="44">
        <f t="shared" si="123"/>
        <v>9.4726870855699197E-4</v>
      </c>
      <c r="Y1329" s="42"/>
      <c r="Z1329" s="42"/>
      <c r="AA1329" s="103">
        <v>296.37808123000002</v>
      </c>
      <c r="AB1329" s="44">
        <f t="shared" si="124"/>
        <v>-1.3313363288400604E-2</v>
      </c>
      <c r="AC1329" s="42"/>
      <c r="AD1329" s="42"/>
      <c r="AE1329" s="42"/>
      <c r="AF1329" s="42"/>
      <c r="AG1329" s="42"/>
      <c r="AH1329" s="42"/>
      <c r="AI1329" s="42"/>
    </row>
    <row r="1330" spans="11:35" ht="14.4">
      <c r="K1330" s="102">
        <v>46155</v>
      </c>
      <c r="L1330" s="103">
        <v>22377.35</v>
      </c>
      <c r="M1330" s="100">
        <f t="shared" si="126"/>
        <v>3.4731097448865711E-3</v>
      </c>
      <c r="O1330" s="103">
        <v>1124.26839</v>
      </c>
      <c r="P1330" s="44">
        <f t="shared" si="121"/>
        <v>3.3711854681577336E-3</v>
      </c>
      <c r="Q1330" s="42"/>
      <c r="R1330" s="42"/>
      <c r="S1330" s="103">
        <v>6768.0903230000004</v>
      </c>
      <c r="T1330" s="44">
        <f t="shared" si="122"/>
        <v>2.2877784399583767E-2</v>
      </c>
      <c r="U1330" s="42"/>
      <c r="V1330" s="42"/>
      <c r="W1330" s="103">
        <v>1280.5</v>
      </c>
      <c r="X1330" s="44">
        <f t="shared" si="123"/>
        <v>9.8580441640379046E-3</v>
      </c>
      <c r="Y1330" s="42"/>
      <c r="Z1330" s="42"/>
      <c r="AA1330" s="103">
        <v>286.83039805999999</v>
      </c>
      <c r="AB1330" s="44">
        <f t="shared" si="124"/>
        <v>-3.2214538708045248E-2</v>
      </c>
      <c r="AC1330" s="42"/>
      <c r="AD1330" s="42"/>
      <c r="AE1330" s="42"/>
      <c r="AF1330" s="42"/>
      <c r="AG1330" s="42"/>
      <c r="AH1330" s="42"/>
      <c r="AI1330" s="42"/>
    </row>
    <row r="1331" spans="11:35" ht="14.4">
      <c r="K1331" s="102">
        <v>46156</v>
      </c>
      <c r="L1331" s="103">
        <v>22613.1</v>
      </c>
      <c r="M1331" s="100">
        <f t="shared" si="126"/>
        <v>1.0535206358214921E-2</v>
      </c>
      <c r="O1331" s="103">
        <v>1133.214823</v>
      </c>
      <c r="P1331" s="44">
        <f t="shared" si="121"/>
        <v>7.9575598492100941E-3</v>
      </c>
      <c r="Q1331" s="42"/>
      <c r="R1331" s="42"/>
      <c r="S1331" s="103">
        <v>6893.0749219999998</v>
      </c>
      <c r="T1331" s="44">
        <f t="shared" si="122"/>
        <v>1.8466745128277173E-2</v>
      </c>
      <c r="U1331" s="42"/>
      <c r="V1331" s="42"/>
      <c r="W1331" s="103">
        <v>1315.5</v>
      </c>
      <c r="X1331" s="44">
        <f t="shared" si="123"/>
        <v>2.7333073018352305E-2</v>
      </c>
      <c r="Y1331" s="42"/>
      <c r="Z1331" s="42"/>
      <c r="AA1331" s="103">
        <v>286.43049509999997</v>
      </c>
      <c r="AB1331" s="44">
        <f t="shared" si="124"/>
        <v>-1.3942140118509139E-3</v>
      </c>
      <c r="AC1331" s="42"/>
      <c r="AD1331" s="42"/>
      <c r="AE1331" s="42"/>
      <c r="AF1331" s="42"/>
      <c r="AG1331" s="42"/>
      <c r="AH1331" s="42"/>
      <c r="AI1331" s="42"/>
    </row>
    <row r="1332" spans="11:35" ht="14.4">
      <c r="K1332" s="102">
        <v>46157</v>
      </c>
      <c r="L1332" s="103">
        <v>22531.15</v>
      </c>
      <c r="M1332" s="100">
        <f t="shared" si="126"/>
        <v>-3.624005554302423E-3</v>
      </c>
      <c r="O1332" s="103">
        <v>1128.5427970000001</v>
      </c>
      <c r="P1332" s="44">
        <f t="shared" si="121"/>
        <v>-4.1228069957923719E-3</v>
      </c>
      <c r="Q1332" s="42"/>
      <c r="R1332" s="42"/>
      <c r="S1332" s="103">
        <v>6732.7361140000003</v>
      </c>
      <c r="T1332" s="44">
        <f t="shared" si="122"/>
        <v>-2.3260853801002623E-2</v>
      </c>
      <c r="U1332" s="42"/>
      <c r="V1332" s="42"/>
      <c r="W1332" s="103">
        <v>1323.6</v>
      </c>
      <c r="X1332" s="44">
        <f t="shared" si="123"/>
        <v>6.157354618015809E-3</v>
      </c>
      <c r="Y1332" s="42"/>
      <c r="Z1332" s="42"/>
      <c r="AA1332" s="103">
        <v>281.93158679999999</v>
      </c>
      <c r="AB1332" s="44">
        <f t="shared" si="124"/>
        <v>-1.5706806282722474E-2</v>
      </c>
      <c r="AC1332" s="42"/>
      <c r="AD1332" s="42"/>
      <c r="AE1332" s="42"/>
      <c r="AF1332" s="42"/>
      <c r="AG1332" s="42"/>
      <c r="AH1332" s="42"/>
      <c r="AI1332" s="42"/>
    </row>
    <row r="1333" spans="11:35" ht="14.4">
      <c r="K1333" s="102">
        <v>46160</v>
      </c>
      <c r="L1333" s="103">
        <v>22461.05</v>
      </c>
      <c r="M1333" s="100">
        <f t="shared" ref="M1333:M1348" si="127">L1333/L1332-1</f>
        <v>-3.1112482052625401E-3</v>
      </c>
      <c r="O1333" s="103">
        <v>1118.502911</v>
      </c>
      <c r="P1333" s="44">
        <f t="shared" si="121"/>
        <v>-8.8963272165566432E-3</v>
      </c>
      <c r="Q1333" s="42"/>
      <c r="R1333" s="42"/>
      <c r="S1333" s="103">
        <v>6806.9301589999995</v>
      </c>
      <c r="T1333" s="44">
        <f t="shared" si="122"/>
        <v>1.1019894994209078E-2</v>
      </c>
      <c r="U1333" s="42"/>
      <c r="V1333" s="42"/>
      <c r="W1333" s="103">
        <v>1327.3</v>
      </c>
      <c r="X1333" s="44">
        <f t="shared" si="123"/>
        <v>2.7954064672106593E-3</v>
      </c>
      <c r="Y1333" s="42"/>
      <c r="Z1333" s="42"/>
      <c r="AA1333" s="103">
        <v>277.03277553999999</v>
      </c>
      <c r="AB1333" s="44">
        <f t="shared" si="124"/>
        <v>-1.7375886524822692E-2</v>
      </c>
      <c r="AC1333" s="42"/>
      <c r="AD1333" s="42"/>
      <c r="AE1333" s="42"/>
      <c r="AF1333" s="42"/>
      <c r="AG1333" s="42"/>
      <c r="AH1333" s="42"/>
      <c r="AI1333" s="42"/>
    </row>
    <row r="1334" spans="11:35" ht="14.4">
      <c r="K1334" s="102">
        <v>46161</v>
      </c>
      <c r="L1334" s="103">
        <v>22521.75</v>
      </c>
      <c r="M1334" s="100">
        <f t="shared" si="127"/>
        <v>2.7024560294377498E-3</v>
      </c>
      <c r="O1334" s="103">
        <v>1136.6939910000001</v>
      </c>
      <c r="P1334" s="44">
        <f t="shared" si="121"/>
        <v>1.6263775284890647E-2</v>
      </c>
      <c r="Q1334" s="42"/>
      <c r="R1334" s="42"/>
      <c r="S1334" s="103">
        <v>6883.6139370000001</v>
      </c>
      <c r="T1334" s="44">
        <f t="shared" si="122"/>
        <v>1.1265544997345112E-2</v>
      </c>
      <c r="U1334" s="42"/>
      <c r="V1334" s="42"/>
      <c r="W1334" s="103">
        <v>1344.9</v>
      </c>
      <c r="X1334" s="44">
        <f t="shared" si="123"/>
        <v>1.3260001506818497E-2</v>
      </c>
      <c r="Y1334" s="42"/>
      <c r="Z1334" s="42"/>
      <c r="AA1334" s="103">
        <v>286.03059214000001</v>
      </c>
      <c r="AB1334" s="44">
        <f t="shared" si="124"/>
        <v>3.247924936845914E-2</v>
      </c>
      <c r="AC1334" s="42"/>
      <c r="AD1334" s="42"/>
      <c r="AE1334" s="42"/>
      <c r="AF1334" s="42"/>
      <c r="AG1334" s="42"/>
      <c r="AH1334" s="42"/>
      <c r="AI1334" s="42"/>
    </row>
    <row r="1335" spans="11:35" ht="14.4">
      <c r="K1335" s="102">
        <v>46162</v>
      </c>
      <c r="L1335" s="103">
        <v>22578.15</v>
      </c>
      <c r="M1335" s="100">
        <f t="shared" si="127"/>
        <v>2.5042458956343605E-3</v>
      </c>
      <c r="O1335" s="103">
        <v>1109.3576680000001</v>
      </c>
      <c r="P1335" s="44">
        <f t="shared" si="121"/>
        <v>-2.4048972913062516E-2</v>
      </c>
      <c r="Q1335" s="42"/>
      <c r="R1335" s="42"/>
      <c r="S1335" s="103">
        <v>6864.691965</v>
      </c>
      <c r="T1335" s="44">
        <f t="shared" si="122"/>
        <v>-2.7488427115722747E-3</v>
      </c>
      <c r="U1335" s="42"/>
      <c r="V1335" s="42"/>
      <c r="W1335" s="103">
        <v>1361.1</v>
      </c>
      <c r="X1335" s="44">
        <f t="shared" si="123"/>
        <v>1.204550524202519E-2</v>
      </c>
      <c r="Y1335" s="42"/>
      <c r="Z1335" s="42"/>
      <c r="AA1335" s="103">
        <v>285.58070130999999</v>
      </c>
      <c r="AB1335" s="44">
        <f t="shared" si="124"/>
        <v>-1.5728766165676866E-3</v>
      </c>
      <c r="AC1335" s="42"/>
      <c r="AD1335" s="42"/>
      <c r="AE1335" s="42"/>
      <c r="AF1335" s="42"/>
      <c r="AG1335" s="42"/>
      <c r="AH1335" s="42"/>
      <c r="AI1335" s="42"/>
    </row>
    <row r="1336" spans="11:35" ht="14.4">
      <c r="K1336" s="102">
        <v>46163</v>
      </c>
      <c r="L1336" s="103">
        <v>22602.85</v>
      </c>
      <c r="M1336" s="100">
        <f t="shared" si="127"/>
        <v>1.0939780274290545E-3</v>
      </c>
      <c r="O1336" s="103">
        <v>1116.6142199999999</v>
      </c>
      <c r="P1336" s="44">
        <f t="shared" si="121"/>
        <v>6.5412194906284693E-3</v>
      </c>
      <c r="Q1336" s="42"/>
      <c r="R1336" s="42"/>
      <c r="S1336" s="103">
        <v>6829.8357029999997</v>
      </c>
      <c r="T1336" s="44">
        <f t="shared" si="122"/>
        <v>-5.0776148700796275E-3</v>
      </c>
      <c r="U1336" s="42"/>
      <c r="V1336" s="42"/>
      <c r="W1336" s="103">
        <v>1351</v>
      </c>
      <c r="X1336" s="44">
        <f t="shared" si="123"/>
        <v>-7.4204687385202028E-3</v>
      </c>
      <c r="Y1336" s="42"/>
      <c r="Z1336" s="42"/>
      <c r="AA1336" s="103">
        <v>288.62996138</v>
      </c>
      <c r="AB1336" s="44">
        <f t="shared" si="124"/>
        <v>1.0677402415543602E-2</v>
      </c>
      <c r="AC1336" s="42"/>
      <c r="AD1336" s="42"/>
      <c r="AE1336" s="42"/>
      <c r="AF1336" s="42"/>
      <c r="AG1336" s="42"/>
      <c r="AH1336" s="42"/>
      <c r="AI1336" s="42"/>
    </row>
    <row r="1337" spans="11:35" ht="14.4">
      <c r="K1337" s="102">
        <v>46164</v>
      </c>
      <c r="L1337" s="103">
        <v>22651.3</v>
      </c>
      <c r="M1337" s="100">
        <f t="shared" si="127"/>
        <v>2.1435349966929529E-3</v>
      </c>
      <c r="O1337" s="103">
        <v>1146.4356620000001</v>
      </c>
      <c r="P1337" s="44">
        <f t="shared" si="121"/>
        <v>2.670702330837238E-2</v>
      </c>
      <c r="Q1337" s="42"/>
      <c r="R1337" s="42"/>
      <c r="S1337" s="103">
        <v>6858.716606</v>
      </c>
      <c r="T1337" s="44">
        <f t="shared" si="122"/>
        <v>4.2286380311189475E-3</v>
      </c>
      <c r="U1337" s="42"/>
      <c r="V1337" s="42"/>
      <c r="W1337" s="103">
        <v>1343.5</v>
      </c>
      <c r="X1337" s="44">
        <f t="shared" si="123"/>
        <v>-5.551443375277576E-3</v>
      </c>
      <c r="Y1337" s="42"/>
      <c r="Z1337" s="42"/>
      <c r="AA1337" s="103">
        <v>293.62874837999999</v>
      </c>
      <c r="AB1337" s="44">
        <f t="shared" si="124"/>
        <v>1.731901627987531E-2</v>
      </c>
      <c r="AC1337" s="42"/>
      <c r="AD1337" s="42"/>
      <c r="AE1337" s="42"/>
      <c r="AF1337" s="42"/>
      <c r="AG1337" s="42"/>
      <c r="AH1337" s="42"/>
      <c r="AI1337" s="42"/>
    </row>
    <row r="1338" spans="11:35" ht="14.4">
      <c r="K1338" s="102">
        <v>46167</v>
      </c>
      <c r="L1338" s="103">
        <v>22929.45</v>
      </c>
      <c r="M1338" s="100">
        <f t="shared" si="127"/>
        <v>1.2279648408700661E-2</v>
      </c>
      <c r="O1338" s="103">
        <v>1125.163033</v>
      </c>
      <c r="P1338" s="44">
        <f t="shared" si="121"/>
        <v>-1.8555449472750341E-2</v>
      </c>
      <c r="Q1338" s="42"/>
      <c r="R1338" s="42"/>
      <c r="S1338" s="103">
        <v>6728.7525409999998</v>
      </c>
      <c r="T1338" s="44">
        <f t="shared" si="122"/>
        <v>-1.8948743980223282E-2</v>
      </c>
      <c r="U1338" s="42"/>
      <c r="V1338" s="42"/>
      <c r="W1338" s="103">
        <v>1356.3</v>
      </c>
      <c r="X1338" s="44">
        <f t="shared" si="123"/>
        <v>9.5273539263118767E-3</v>
      </c>
      <c r="Y1338" s="42"/>
      <c r="Z1338" s="42"/>
      <c r="AA1338" s="103">
        <v>324.97114286999999</v>
      </c>
      <c r="AB1338" s="44">
        <f t="shared" si="124"/>
        <v>0.10674157303370779</v>
      </c>
      <c r="AC1338" s="42"/>
      <c r="AD1338" s="42"/>
      <c r="AE1338" s="42"/>
      <c r="AF1338" s="42"/>
      <c r="AG1338" s="42"/>
      <c r="AH1338" s="42"/>
      <c r="AI1338" s="42"/>
    </row>
    <row r="1339" spans="11:35" ht="14.4">
      <c r="K1339" s="102">
        <v>46168</v>
      </c>
      <c r="L1339" s="103">
        <v>22897.200000000001</v>
      </c>
      <c r="M1339" s="100">
        <f t="shared" si="127"/>
        <v>-1.4064881626031367E-3</v>
      </c>
      <c r="O1339" s="103">
        <v>1132.0219649999999</v>
      </c>
      <c r="P1339" s="44">
        <f t="shared" si="121"/>
        <v>6.0959450309276964E-3</v>
      </c>
      <c r="Q1339" s="42"/>
      <c r="R1339" s="42"/>
      <c r="S1339" s="103">
        <v>6725.2669150000002</v>
      </c>
      <c r="T1339" s="44">
        <f t="shared" si="122"/>
        <v>-5.1801964461628547E-4</v>
      </c>
      <c r="U1339" s="42"/>
      <c r="V1339" s="42"/>
      <c r="W1339" s="103">
        <v>1373.9</v>
      </c>
      <c r="X1339" s="44">
        <f t="shared" si="123"/>
        <v>1.2976480129764933E-2</v>
      </c>
      <c r="Y1339" s="42"/>
      <c r="Z1339" s="42"/>
      <c r="AA1339" s="103">
        <v>318.77264699</v>
      </c>
      <c r="AB1339" s="44">
        <f t="shared" si="124"/>
        <v>-1.9073988617135829E-2</v>
      </c>
      <c r="AC1339" s="42"/>
      <c r="AD1339" s="42"/>
      <c r="AE1339" s="42"/>
      <c r="AF1339" s="42"/>
      <c r="AG1339" s="42"/>
      <c r="AH1339" s="42"/>
      <c r="AI1339" s="42"/>
    </row>
    <row r="1340" spans="11:35" ht="14.4">
      <c r="K1340" s="102">
        <v>46169</v>
      </c>
      <c r="L1340" s="103">
        <v>22967.4</v>
      </c>
      <c r="M1340" s="100">
        <f t="shared" si="127"/>
        <v>3.0658770504690125E-3</v>
      </c>
      <c r="O1340" s="103">
        <v>1093.05528</v>
      </c>
      <c r="P1340" s="44">
        <f t="shared" si="121"/>
        <v>-3.4422198689404326E-2</v>
      </c>
      <c r="Q1340" s="42"/>
      <c r="R1340" s="42"/>
      <c r="S1340" s="103">
        <v>6769.5841630000004</v>
      </c>
      <c r="T1340" s="44">
        <f t="shared" si="122"/>
        <v>6.5896638096483162E-3</v>
      </c>
      <c r="U1340" s="42"/>
      <c r="V1340" s="42"/>
      <c r="W1340" s="103">
        <v>1381.7</v>
      </c>
      <c r="X1340" s="44">
        <f t="shared" si="123"/>
        <v>5.677269087997594E-3</v>
      </c>
      <c r="Y1340" s="42"/>
      <c r="Z1340" s="42"/>
      <c r="AA1340" s="103">
        <v>325.82093665999997</v>
      </c>
      <c r="AB1340" s="44">
        <f t="shared" si="124"/>
        <v>2.2110710365375486E-2</v>
      </c>
      <c r="AC1340" s="42"/>
      <c r="AD1340" s="42"/>
      <c r="AE1340" s="42"/>
      <c r="AF1340" s="42"/>
      <c r="AG1340" s="42"/>
      <c r="AH1340" s="42"/>
      <c r="AI1340" s="42"/>
    </row>
    <row r="1341" spans="11:35" ht="14.4">
      <c r="K1341" s="102">
        <v>46171</v>
      </c>
      <c r="L1341" s="103">
        <v>22657</v>
      </c>
      <c r="M1341" s="100">
        <f t="shared" si="127"/>
        <v>-1.3514807945174567E-2</v>
      </c>
      <c r="O1341" s="103">
        <v>1044.943352</v>
      </c>
      <c r="P1341" s="44">
        <f t="shared" si="121"/>
        <v>-4.4016006216995751E-2</v>
      </c>
      <c r="Q1341" s="42"/>
      <c r="R1341" s="42"/>
      <c r="S1341" s="103">
        <v>6639.6200980000003</v>
      </c>
      <c r="T1341" s="44">
        <f t="shared" si="122"/>
        <v>-1.9198234613927223E-2</v>
      </c>
      <c r="U1341" s="42"/>
      <c r="V1341" s="42"/>
      <c r="W1341" s="103">
        <v>1362</v>
      </c>
      <c r="X1341" s="44">
        <f t="shared" si="123"/>
        <v>-1.4257798364333829E-2</v>
      </c>
      <c r="Y1341" s="42"/>
      <c r="Z1341" s="42"/>
      <c r="AA1341" s="103">
        <v>333.76900798999998</v>
      </c>
      <c r="AB1341" s="44">
        <f t="shared" si="124"/>
        <v>2.4393985885240888E-2</v>
      </c>
      <c r="AC1341" s="42"/>
      <c r="AD1341" s="42"/>
      <c r="AE1341" s="42"/>
      <c r="AF1341" s="42"/>
      <c r="AG1341" s="42"/>
      <c r="AH1341" s="42"/>
      <c r="AI1341" s="42"/>
    </row>
    <row r="1342" spans="11:35" ht="14.4">
      <c r="K1342" s="102">
        <v>46174</v>
      </c>
      <c r="L1342" s="103">
        <v>22437.95</v>
      </c>
      <c r="M1342" s="100">
        <f t="shared" si="127"/>
        <v>-9.6680937458621941E-3</v>
      </c>
      <c r="O1342" s="103">
        <v>1054.983238</v>
      </c>
      <c r="P1342" s="44">
        <f t="shared" si="121"/>
        <v>9.6080672514771148E-3</v>
      </c>
      <c r="Q1342" s="42"/>
      <c r="R1342" s="42"/>
      <c r="S1342" s="103">
        <v>6526.586217</v>
      </c>
      <c r="T1342" s="44">
        <f t="shared" si="122"/>
        <v>-1.7024148871717659E-2</v>
      </c>
      <c r="U1342" s="42"/>
      <c r="V1342" s="42"/>
      <c r="W1342" s="103">
        <v>1388.4</v>
      </c>
      <c r="X1342" s="44">
        <f t="shared" si="123"/>
        <v>1.9383259911894379E-2</v>
      </c>
      <c r="Y1342" s="42"/>
      <c r="Z1342" s="42"/>
      <c r="AA1342" s="103">
        <v>346.61589057999998</v>
      </c>
      <c r="AB1342" s="44">
        <f t="shared" si="124"/>
        <v>3.8490339973041854E-2</v>
      </c>
      <c r="AC1342" s="42"/>
      <c r="AD1342" s="42"/>
      <c r="AE1342" s="42"/>
      <c r="AF1342" s="42"/>
      <c r="AG1342" s="42"/>
      <c r="AH1342" s="42"/>
      <c r="AI1342" s="42"/>
    </row>
    <row r="1343" spans="11:35" ht="14.4">
      <c r="K1343" s="102">
        <v>46175</v>
      </c>
      <c r="L1343" s="103">
        <v>22521.1</v>
      </c>
      <c r="M1343" s="100">
        <f t="shared" si="127"/>
        <v>3.7057752602174254E-3</v>
      </c>
      <c r="O1343" s="103">
        <v>1159.258883</v>
      </c>
      <c r="P1343" s="44">
        <f t="shared" si="121"/>
        <v>9.8841044335151729E-2</v>
      </c>
      <c r="Q1343" s="42"/>
      <c r="R1343" s="42"/>
      <c r="S1343" s="103">
        <v>6506.1704060000002</v>
      </c>
      <c r="T1343" s="44">
        <f t="shared" si="122"/>
        <v>-3.1280994874199886E-3</v>
      </c>
      <c r="U1343" s="42"/>
      <c r="V1343" s="42"/>
      <c r="W1343" s="103">
        <v>1382.6</v>
      </c>
      <c r="X1343" s="44">
        <f t="shared" si="123"/>
        <v>-4.1774704696054821E-3</v>
      </c>
      <c r="Y1343" s="42"/>
      <c r="Z1343" s="42"/>
      <c r="AA1343" s="103">
        <v>349.06529620999999</v>
      </c>
      <c r="AB1343" s="44">
        <f t="shared" si="124"/>
        <v>7.0666282088260868E-3</v>
      </c>
      <c r="AC1343" s="42"/>
      <c r="AD1343" s="42"/>
      <c r="AE1343" s="42"/>
      <c r="AF1343" s="42"/>
      <c r="AG1343" s="42"/>
      <c r="AH1343" s="42"/>
      <c r="AI1343" s="42"/>
    </row>
    <row r="1344" spans="11:35" ht="14.4">
      <c r="K1344" s="102">
        <v>46176</v>
      </c>
      <c r="L1344" s="103">
        <v>22451.85</v>
      </c>
      <c r="M1344" s="100">
        <f t="shared" si="127"/>
        <v>-3.0748942103183685E-3</v>
      </c>
      <c r="O1344" s="103">
        <v>1194.34878</v>
      </c>
      <c r="P1344" s="44">
        <f t="shared" si="121"/>
        <v>3.0269250048092999E-2</v>
      </c>
      <c r="Q1344" s="42"/>
      <c r="R1344" s="42"/>
      <c r="S1344" s="103">
        <v>6549.4917610000002</v>
      </c>
      <c r="T1344" s="44">
        <f t="shared" si="122"/>
        <v>6.6585029743533308E-3</v>
      </c>
      <c r="U1344" s="42"/>
      <c r="V1344" s="42"/>
      <c r="W1344" s="103">
        <v>1394.3</v>
      </c>
      <c r="X1344" s="44">
        <f t="shared" si="123"/>
        <v>8.4623173730653534E-3</v>
      </c>
      <c r="Y1344" s="42"/>
      <c r="Z1344" s="42"/>
      <c r="AA1344" s="103">
        <v>361.86219093</v>
      </c>
      <c r="AB1344" s="44">
        <f t="shared" si="124"/>
        <v>3.6660461119862653E-2</v>
      </c>
      <c r="AC1344" s="42"/>
      <c r="AD1344" s="42"/>
      <c r="AE1344" s="42"/>
      <c r="AF1344" s="42"/>
      <c r="AG1344" s="42"/>
      <c r="AH1344" s="42"/>
      <c r="AI1344" s="42"/>
    </row>
    <row r="1345" spans="11:35" ht="14.4">
      <c r="K1345" s="102">
        <v>46177</v>
      </c>
      <c r="L1345" s="103">
        <v>22497.7</v>
      </c>
      <c r="M1345" s="100">
        <f t="shared" si="127"/>
        <v>2.0421479744432425E-3</v>
      </c>
      <c r="O1345" s="103">
        <v>1230.8303450000001</v>
      </c>
      <c r="P1345" s="44">
        <f t="shared" si="121"/>
        <v>3.054515197813501E-2</v>
      </c>
      <c r="Q1345" s="42"/>
      <c r="R1345" s="42"/>
      <c r="S1345" s="103">
        <v>6569.4096259999997</v>
      </c>
      <c r="T1345" s="44">
        <f t="shared" si="122"/>
        <v>3.0411313926073102E-3</v>
      </c>
      <c r="U1345" s="42"/>
      <c r="V1345" s="42"/>
      <c r="W1345" s="103">
        <v>1427.2</v>
      </c>
      <c r="X1345" s="44">
        <f t="shared" si="123"/>
        <v>2.3596069712400469E-2</v>
      </c>
      <c r="Y1345" s="42"/>
      <c r="Z1345" s="42"/>
      <c r="AA1345" s="103">
        <v>354.26403469000002</v>
      </c>
      <c r="AB1345" s="44">
        <f t="shared" si="124"/>
        <v>-2.0997375328083989E-2</v>
      </c>
      <c r="AC1345" s="42"/>
      <c r="AD1345" s="42"/>
      <c r="AE1345" s="42"/>
      <c r="AF1345" s="42"/>
      <c r="AG1345" s="42"/>
      <c r="AH1345" s="42"/>
      <c r="AI1345" s="42"/>
    </row>
    <row r="1346" spans="11:35" ht="14.4">
      <c r="K1346" s="102">
        <v>46178</v>
      </c>
      <c r="L1346" s="103">
        <v>22465.35</v>
      </c>
      <c r="M1346" s="100">
        <f t="shared" si="127"/>
        <v>-1.4379247656428618E-3</v>
      </c>
      <c r="O1346" s="103">
        <v>1202.6987839999999</v>
      </c>
      <c r="P1346" s="44">
        <f t="shared" si="121"/>
        <v>-2.2855758402674176E-2</v>
      </c>
      <c r="Q1346" s="42"/>
      <c r="R1346" s="42"/>
      <c r="S1346" s="103">
        <v>6595.8007960000004</v>
      </c>
      <c r="T1346" s="44">
        <f t="shared" si="122"/>
        <v>4.0172818415145084E-3</v>
      </c>
      <c r="U1346" s="42"/>
      <c r="V1346" s="42"/>
      <c r="W1346" s="103">
        <v>1446.8</v>
      </c>
      <c r="X1346" s="44">
        <f t="shared" si="123"/>
        <v>1.373318385650224E-2</v>
      </c>
      <c r="Y1346" s="42"/>
      <c r="Z1346" s="42"/>
      <c r="AA1346" s="103">
        <v>369.86025013</v>
      </c>
      <c r="AB1346" s="44">
        <f t="shared" si="124"/>
        <v>4.4024269789755932E-2</v>
      </c>
      <c r="AC1346" s="42"/>
      <c r="AD1346" s="42"/>
      <c r="AE1346" s="42"/>
      <c r="AF1346" s="42"/>
      <c r="AG1346" s="42"/>
      <c r="AH1346" s="42"/>
      <c r="AI1346" s="42"/>
    </row>
    <row r="1347" spans="11:35" ht="14.4">
      <c r="K1347" s="102">
        <v>46181</v>
      </c>
      <c r="L1347" s="103">
        <v>22173.7</v>
      </c>
      <c r="M1347" s="100">
        <f t="shared" si="127"/>
        <v>-1.2982214833065053E-2</v>
      </c>
      <c r="O1347" s="103">
        <v>1189.5773489999999</v>
      </c>
      <c r="P1347" s="44">
        <f t="shared" si="121"/>
        <v>-1.0909992738464491E-2</v>
      </c>
      <c r="Q1347" s="42"/>
      <c r="R1347" s="42"/>
      <c r="S1347" s="103">
        <v>6494.2196880000001</v>
      </c>
      <c r="T1347" s="44">
        <f t="shared" si="122"/>
        <v>-1.5400875669502323E-2</v>
      </c>
      <c r="U1347" s="42"/>
      <c r="V1347" s="42"/>
      <c r="W1347" s="103">
        <v>1404.7</v>
      </c>
      <c r="X1347" s="44">
        <f t="shared" si="123"/>
        <v>-2.9098700580591608E-2</v>
      </c>
      <c r="Y1347" s="42"/>
      <c r="Z1347" s="42"/>
      <c r="AA1347" s="103">
        <v>376.60861258</v>
      </c>
      <c r="AB1347" s="44">
        <f t="shared" si="124"/>
        <v>1.8245708879578437E-2</v>
      </c>
      <c r="AC1347" s="42"/>
      <c r="AD1347" s="42"/>
      <c r="AE1347" s="42"/>
      <c r="AF1347" s="42"/>
      <c r="AG1347" s="42"/>
      <c r="AH1347" s="42"/>
      <c r="AI1347" s="42"/>
    </row>
    <row r="1348" spans="11:35" ht="14.4">
      <c r="K1348" s="102">
        <v>46182</v>
      </c>
      <c r="L1348" s="103">
        <v>22370.15</v>
      </c>
      <c r="M1348" s="100">
        <f t="shared" si="127"/>
        <v>8.8595949255199091E-3</v>
      </c>
      <c r="O1348" s="103">
        <v>1264.62798</v>
      </c>
      <c r="P1348" s="44">
        <f t="shared" si="121"/>
        <v>6.3090164807769966E-2</v>
      </c>
      <c r="Q1348" s="42"/>
      <c r="R1348" s="42"/>
      <c r="S1348" s="103">
        <v>6725.2669150000002</v>
      </c>
      <c r="T1348" s="44">
        <f t="shared" si="122"/>
        <v>3.5577365426508134E-2</v>
      </c>
      <c r="U1348" s="42"/>
      <c r="V1348" s="42"/>
      <c r="W1348" s="103">
        <v>1424.4</v>
      </c>
      <c r="X1348" s="44">
        <f t="shared" si="123"/>
        <v>1.4024346835623369E-2</v>
      </c>
      <c r="Y1348" s="42"/>
      <c r="Z1348" s="42"/>
      <c r="AA1348" s="103">
        <v>386.70616231999998</v>
      </c>
      <c r="AB1348" s="44">
        <f t="shared" si="124"/>
        <v>2.6811786567560336E-2</v>
      </c>
      <c r="AC1348" s="42"/>
      <c r="AD1348" s="42"/>
      <c r="AE1348" s="42"/>
      <c r="AF1348" s="42"/>
      <c r="AG1348" s="42"/>
      <c r="AH1348" s="42"/>
      <c r="AI1348" s="42"/>
    </row>
    <row r="1349" spans="11:35" ht="14.4">
      <c r="K1349" s="102">
        <v>46183</v>
      </c>
      <c r="L1349" s="103">
        <v>22233.85</v>
      </c>
      <c r="M1349" s="100">
        <f t="shared" ref="M1349:M1364" si="128">L1349/L1348-1</f>
        <v>-6.0929408162216925E-3</v>
      </c>
      <c r="O1349" s="103">
        <v>1322.7797929999999</v>
      </c>
      <c r="P1349" s="44">
        <f t="shared" si="121"/>
        <v>4.5983335747481924E-2</v>
      </c>
      <c r="Q1349" s="42"/>
      <c r="R1349" s="42"/>
      <c r="S1349" s="103">
        <v>6611.2371409999996</v>
      </c>
      <c r="T1349" s="44">
        <f t="shared" si="122"/>
        <v>-1.6955427262770661E-2</v>
      </c>
      <c r="U1349" s="42"/>
      <c r="V1349" s="42"/>
      <c r="W1349" s="103">
        <v>1385.7</v>
      </c>
      <c r="X1349" s="44">
        <f t="shared" si="123"/>
        <v>-2.7169334456613292E-2</v>
      </c>
      <c r="Y1349" s="42"/>
      <c r="Z1349" s="42"/>
      <c r="AA1349" s="103">
        <v>363.96168146999997</v>
      </c>
      <c r="AB1349" s="44">
        <f t="shared" si="124"/>
        <v>-5.8815925542916259E-2</v>
      </c>
      <c r="AC1349" s="42"/>
      <c r="AD1349" s="42"/>
      <c r="AE1349" s="42"/>
      <c r="AF1349" s="42"/>
      <c r="AG1349" s="42"/>
      <c r="AH1349" s="42"/>
      <c r="AI1349" s="42"/>
    </row>
    <row r="1350" spans="11:35" ht="14.4">
      <c r="K1350" s="102">
        <v>46184</v>
      </c>
      <c r="L1350" s="103">
        <v>22114.45</v>
      </c>
      <c r="M1350" s="100">
        <f t="shared" si="128"/>
        <v>-5.3701900480572773E-3</v>
      </c>
      <c r="O1350" s="103">
        <v>1335.304799</v>
      </c>
      <c r="P1350" s="44">
        <f t="shared" si="121"/>
        <v>9.4687007363440934E-3</v>
      </c>
      <c r="Q1350" s="42"/>
      <c r="R1350" s="42"/>
      <c r="S1350" s="103">
        <v>6628.1673259999998</v>
      </c>
      <c r="T1350" s="44">
        <f t="shared" si="122"/>
        <v>2.5608195015434099E-3</v>
      </c>
      <c r="U1350" s="42"/>
      <c r="V1350" s="42"/>
      <c r="W1350" s="103">
        <v>1390.8</v>
      </c>
      <c r="X1350" s="44">
        <f t="shared" si="123"/>
        <v>3.6804503139207245E-3</v>
      </c>
      <c r="Y1350" s="42"/>
      <c r="Z1350" s="42"/>
      <c r="AA1350" s="103">
        <v>353.11431368000001</v>
      </c>
      <c r="AB1350" s="44">
        <f t="shared" si="124"/>
        <v>-2.9803598406812126E-2</v>
      </c>
      <c r="AC1350" s="42"/>
      <c r="AD1350" s="42"/>
      <c r="AE1350" s="42"/>
      <c r="AF1350" s="42"/>
      <c r="AG1350" s="42"/>
      <c r="AH1350" s="42"/>
      <c r="AI1350" s="42"/>
    </row>
    <row r="1351" spans="11:35" ht="14.4">
      <c r="K1351" s="102">
        <v>46185</v>
      </c>
      <c r="L1351" s="103">
        <v>22599.8</v>
      </c>
      <c r="M1351" s="100">
        <f t="shared" si="128"/>
        <v>2.1947188376830518E-2</v>
      </c>
      <c r="O1351" s="103">
        <v>1345.7423040000001</v>
      </c>
      <c r="P1351" s="44">
        <f t="shared" si="121"/>
        <v>7.8165711737250287E-3</v>
      </c>
      <c r="Q1351" s="42"/>
      <c r="R1351" s="42"/>
      <c r="S1351" s="103">
        <v>6610.7391939999998</v>
      </c>
      <c r="T1351" s="44">
        <f t="shared" si="122"/>
        <v>-2.6294043500736386E-3</v>
      </c>
      <c r="U1351" s="42"/>
      <c r="V1351" s="42"/>
      <c r="W1351" s="103">
        <v>1394.3</v>
      </c>
      <c r="X1351" s="44">
        <f t="shared" si="123"/>
        <v>2.5165372447513157E-3</v>
      </c>
      <c r="Y1351" s="42"/>
      <c r="Z1351" s="42"/>
      <c r="AA1351" s="103">
        <v>371.15993474999999</v>
      </c>
      <c r="AB1351" s="44">
        <f t="shared" si="124"/>
        <v>5.1104190260475635E-2</v>
      </c>
      <c r="AC1351" s="42"/>
      <c r="AD1351" s="42"/>
      <c r="AE1351" s="42"/>
      <c r="AF1351" s="42"/>
      <c r="AG1351" s="42"/>
      <c r="AH1351" s="42"/>
      <c r="AI1351" s="42"/>
    </row>
    <row r="1352" spans="11:35" ht="14.4">
      <c r="K1352" s="102">
        <v>46188</v>
      </c>
      <c r="L1352" s="103">
        <v>22891.3</v>
      </c>
      <c r="M1352" s="100">
        <f t="shared" si="128"/>
        <v>1.289834423313474E-2</v>
      </c>
      <c r="O1352" s="103">
        <v>1371.9851739999999</v>
      </c>
      <c r="P1352" s="44">
        <f t="shared" si="121"/>
        <v>1.9500665113965088E-2</v>
      </c>
      <c r="Q1352" s="42"/>
      <c r="R1352" s="42"/>
      <c r="S1352" s="103">
        <v>6581.3603439999997</v>
      </c>
      <c r="T1352" s="44">
        <f t="shared" si="122"/>
        <v>-4.4441096733425223E-3</v>
      </c>
      <c r="U1352" s="42"/>
      <c r="V1352" s="42"/>
      <c r="W1352" s="103">
        <v>1389.1</v>
      </c>
      <c r="X1352" s="44">
        <f t="shared" si="123"/>
        <v>-3.7294699849387269E-3</v>
      </c>
      <c r="Y1352" s="42"/>
      <c r="Z1352" s="42"/>
      <c r="AA1352" s="103">
        <v>360.31256696000003</v>
      </c>
      <c r="AB1352" s="44">
        <f t="shared" si="124"/>
        <v>-2.9225589225589155E-2</v>
      </c>
      <c r="AC1352" s="42"/>
      <c r="AD1352" s="42"/>
      <c r="AE1352" s="42"/>
      <c r="AF1352" s="42"/>
      <c r="AG1352" s="42"/>
      <c r="AH1352" s="42"/>
      <c r="AI1352" s="42"/>
    </row>
    <row r="1353" spans="11:35" ht="14.4">
      <c r="K1353" s="102">
        <v>46189</v>
      </c>
      <c r="L1353" s="103">
        <v>22997.25</v>
      </c>
      <c r="M1353" s="100">
        <f t="shared" si="128"/>
        <v>4.628395940815988E-3</v>
      </c>
      <c r="O1353" s="103">
        <v>1366.6173140000001</v>
      </c>
      <c r="P1353" s="44">
        <f t="shared" si="121"/>
        <v>-3.9124766810343381E-3</v>
      </c>
      <c r="Q1353" s="42"/>
      <c r="R1353" s="42"/>
      <c r="S1353" s="103">
        <v>6684.933239</v>
      </c>
      <c r="T1353" s="44">
        <f t="shared" si="122"/>
        <v>1.5737308031526398E-2</v>
      </c>
      <c r="U1353" s="42"/>
      <c r="V1353" s="42"/>
      <c r="W1353" s="103">
        <v>1376.4</v>
      </c>
      <c r="X1353" s="44">
        <f t="shared" si="123"/>
        <v>-9.1426103232307154E-3</v>
      </c>
      <c r="Y1353" s="42"/>
      <c r="Z1353" s="42"/>
      <c r="AA1353" s="103">
        <v>369.91023799999999</v>
      </c>
      <c r="AB1353" s="44">
        <f t="shared" si="124"/>
        <v>2.663706992230841E-2</v>
      </c>
      <c r="AC1353" s="42"/>
      <c r="AD1353" s="42"/>
      <c r="AE1353" s="42"/>
      <c r="AF1353" s="42"/>
      <c r="AG1353" s="42"/>
      <c r="AH1353" s="42"/>
      <c r="AI1353" s="42"/>
    </row>
    <row r="1354" spans="11:35" ht="14.4">
      <c r="K1354" s="102">
        <v>46190</v>
      </c>
      <c r="L1354" s="103">
        <v>23109.7</v>
      </c>
      <c r="M1354" s="100">
        <f t="shared" si="128"/>
        <v>4.8897150746285423E-3</v>
      </c>
      <c r="O1354" s="103">
        <v>1332.024441</v>
      </c>
      <c r="P1354" s="44">
        <f t="shared" si="121"/>
        <v>-2.5312772380110538E-2</v>
      </c>
      <c r="Q1354" s="42"/>
      <c r="R1354" s="42"/>
      <c r="S1354" s="103">
        <v>6636.1344710000003</v>
      </c>
      <c r="T1354" s="44">
        <f t="shared" si="122"/>
        <v>-7.2998138134434676E-3</v>
      </c>
      <c r="U1354" s="42"/>
      <c r="V1354" s="42"/>
      <c r="W1354" s="103">
        <v>1369.8</v>
      </c>
      <c r="X1354" s="44">
        <f t="shared" si="123"/>
        <v>-4.7951176983436206E-3</v>
      </c>
      <c r="Y1354" s="42"/>
      <c r="Z1354" s="42"/>
      <c r="AA1354" s="103">
        <v>366.36109922999998</v>
      </c>
      <c r="AB1354" s="44">
        <f t="shared" si="124"/>
        <v>-9.5945945945946631E-3</v>
      </c>
      <c r="AC1354" s="42"/>
      <c r="AD1354" s="42"/>
      <c r="AE1354" s="42"/>
      <c r="AF1354" s="42"/>
      <c r="AG1354" s="42"/>
      <c r="AH1354" s="42"/>
      <c r="AI1354" s="42"/>
    </row>
    <row r="1355" spans="11:35" ht="14.4">
      <c r="K1355" s="102">
        <v>46191</v>
      </c>
      <c r="L1355" s="103">
        <v>23206.45</v>
      </c>
      <c r="M1355" s="100">
        <f t="shared" si="128"/>
        <v>4.1865536982306217E-3</v>
      </c>
      <c r="O1355" s="103">
        <v>1339.479801</v>
      </c>
      <c r="P1355" s="44">
        <f t="shared" si="121"/>
        <v>5.5970144169448233E-3</v>
      </c>
      <c r="Q1355" s="42"/>
      <c r="R1355" s="42"/>
      <c r="S1355" s="103">
        <v>6739.2094200000001</v>
      </c>
      <c r="T1355" s="44">
        <f t="shared" si="122"/>
        <v>1.5532377990596702E-2</v>
      </c>
      <c r="U1355" s="42"/>
      <c r="V1355" s="42"/>
      <c r="W1355" s="103">
        <v>1368.8</v>
      </c>
      <c r="X1355" s="44">
        <f t="shared" si="123"/>
        <v>-7.300335815447756E-4</v>
      </c>
      <c r="Y1355" s="42"/>
      <c r="Z1355" s="42"/>
      <c r="AA1355" s="103">
        <v>357.56323411</v>
      </c>
      <c r="AB1355" s="44">
        <f t="shared" si="124"/>
        <v>-2.4014190203301866E-2</v>
      </c>
      <c r="AC1355" s="42"/>
      <c r="AD1355" s="42"/>
      <c r="AE1355" s="42"/>
      <c r="AF1355" s="42"/>
      <c r="AG1355" s="42"/>
      <c r="AH1355" s="42"/>
      <c r="AI1355" s="42"/>
    </row>
    <row r="1356" spans="11:35" ht="14.4">
      <c r="K1356" s="102">
        <v>46192</v>
      </c>
      <c r="L1356" s="103">
        <v>23144.2</v>
      </c>
      <c r="M1356" s="100">
        <f t="shared" si="128"/>
        <v>-2.6824438895221014E-3</v>
      </c>
      <c r="O1356" s="103">
        <v>1307.272643</v>
      </c>
      <c r="P1356" s="44">
        <f t="shared" si="121"/>
        <v>-2.4044526820005352E-2</v>
      </c>
      <c r="Q1356" s="42"/>
      <c r="R1356" s="42"/>
      <c r="S1356" s="103">
        <v>6715.3079820000003</v>
      </c>
      <c r="T1356" s="44">
        <f t="shared" si="122"/>
        <v>-3.5466234257489626E-3</v>
      </c>
      <c r="U1356" s="42"/>
      <c r="V1356" s="42"/>
      <c r="W1356" s="103">
        <v>1412.9</v>
      </c>
      <c r="X1356" s="44">
        <f t="shared" si="123"/>
        <v>3.2218001168907273E-2</v>
      </c>
      <c r="Y1356" s="42"/>
      <c r="Z1356" s="42"/>
      <c r="AA1356" s="103">
        <v>355.16381634999999</v>
      </c>
      <c r="AB1356" s="44">
        <f t="shared" si="124"/>
        <v>-6.7104711309939891E-3</v>
      </c>
      <c r="AC1356" s="42"/>
      <c r="AD1356" s="42"/>
      <c r="AE1356" s="42"/>
      <c r="AF1356" s="42"/>
      <c r="AG1356" s="42"/>
      <c r="AH1356" s="42"/>
      <c r="AI1356" s="42"/>
    </row>
    <row r="1357" spans="11:35" ht="14.4">
      <c r="K1357" s="102">
        <v>46195</v>
      </c>
      <c r="L1357" s="103">
        <v>23261.85</v>
      </c>
      <c r="M1357" s="100">
        <f t="shared" si="128"/>
        <v>5.083347015666817E-3</v>
      </c>
      <c r="O1357" s="103">
        <v>1329.638725</v>
      </c>
      <c r="P1357" s="44">
        <f t="shared" si="121"/>
        <v>1.7108965080668392E-2</v>
      </c>
      <c r="Q1357" s="42"/>
      <c r="R1357" s="42"/>
      <c r="S1357" s="103">
        <v>6759.625231</v>
      </c>
      <c r="T1357" s="44">
        <f t="shared" si="122"/>
        <v>6.599436558798244E-3</v>
      </c>
      <c r="U1357" s="42"/>
      <c r="V1357" s="42"/>
      <c r="W1357" s="103">
        <v>1435.9</v>
      </c>
      <c r="X1357" s="44">
        <f t="shared" si="123"/>
        <v>1.6278575978484033E-2</v>
      </c>
      <c r="Y1357" s="42"/>
      <c r="Z1357" s="42"/>
      <c r="AA1357" s="103">
        <v>360.31256696000003</v>
      </c>
      <c r="AB1357" s="44">
        <f t="shared" si="124"/>
        <v>1.4496833216045113E-2</v>
      </c>
      <c r="AC1357" s="42"/>
      <c r="AD1357" s="42"/>
      <c r="AE1357" s="42"/>
      <c r="AF1357" s="42"/>
      <c r="AG1357" s="42"/>
      <c r="AH1357" s="42"/>
      <c r="AI1357" s="42"/>
    </row>
    <row r="1358" spans="11:35" ht="14.4">
      <c r="K1358" s="102">
        <v>46196</v>
      </c>
      <c r="L1358" s="103">
        <v>23010.95</v>
      </c>
      <c r="M1358" s="100">
        <f t="shared" si="128"/>
        <v>-1.0785900519520109E-2</v>
      </c>
      <c r="O1358" s="103">
        <v>1309.9565729999999</v>
      </c>
      <c r="P1358" s="44">
        <f t="shared" si="121"/>
        <v>-1.4802631444116532E-2</v>
      </c>
      <c r="Q1358" s="42"/>
      <c r="R1358" s="42"/>
      <c r="S1358" s="103">
        <v>6719.2915549999998</v>
      </c>
      <c r="T1358" s="44">
        <f t="shared" si="122"/>
        <v>-5.9668509157915217E-3</v>
      </c>
      <c r="U1358" s="42"/>
      <c r="V1358" s="42"/>
      <c r="W1358" s="103">
        <v>1481</v>
      </c>
      <c r="X1358" s="44">
        <f t="shared" si="123"/>
        <v>3.1408872484156136E-2</v>
      </c>
      <c r="Y1358" s="42"/>
      <c r="Z1358" s="42"/>
      <c r="AA1358" s="103">
        <v>370.16017735000003</v>
      </c>
      <c r="AB1358" s="44">
        <f t="shared" si="124"/>
        <v>2.733074361820198E-2</v>
      </c>
      <c r="AC1358" s="42"/>
      <c r="AD1358" s="42"/>
      <c r="AE1358" s="42"/>
      <c r="AF1358" s="42"/>
      <c r="AG1358" s="42"/>
      <c r="AH1358" s="42"/>
      <c r="AI1358" s="42"/>
    </row>
    <row r="1359" spans="11:35" ht="14.4">
      <c r="K1359" s="102">
        <v>46197</v>
      </c>
      <c r="L1359" s="103">
        <v>23126.3</v>
      </c>
      <c r="M1359" s="100">
        <f t="shared" si="128"/>
        <v>5.0128308479222561E-3</v>
      </c>
      <c r="O1359" s="103">
        <v>1283.316084</v>
      </c>
      <c r="P1359" s="44">
        <f t="shared" si="121"/>
        <v>-2.0336925321874699E-2</v>
      </c>
      <c r="Q1359" s="42"/>
      <c r="R1359" s="42"/>
      <c r="S1359" s="103">
        <v>6725.7648609999997</v>
      </c>
      <c r="T1359" s="44">
        <f t="shared" si="122"/>
        <v>9.6339114726795572E-4</v>
      </c>
      <c r="U1359" s="42"/>
      <c r="V1359" s="42"/>
      <c r="W1359" s="103">
        <v>1454.2</v>
      </c>
      <c r="X1359" s="44">
        <f t="shared" si="123"/>
        <v>-1.8095881161377392E-2</v>
      </c>
      <c r="Y1359" s="42"/>
      <c r="Z1359" s="42"/>
      <c r="AA1359" s="103">
        <v>368.26063828999997</v>
      </c>
      <c r="AB1359" s="44">
        <f t="shared" si="124"/>
        <v>-5.1316677920325571E-3</v>
      </c>
      <c r="AC1359" s="42"/>
      <c r="AD1359" s="42"/>
      <c r="AE1359" s="42"/>
      <c r="AF1359" s="42"/>
      <c r="AG1359" s="42"/>
      <c r="AH1359" s="42"/>
      <c r="AI1359" s="42"/>
    </row>
    <row r="1360" spans="11:35" ht="14.4">
      <c r="K1360" s="102">
        <v>46198</v>
      </c>
      <c r="L1360" s="103">
        <v>23113.7</v>
      </c>
      <c r="M1360" s="100">
        <f t="shared" si="128"/>
        <v>-5.4483423634554828E-4</v>
      </c>
      <c r="O1360" s="103">
        <v>1278.4452490000001</v>
      </c>
      <c r="P1360" s="44">
        <f t="shared" ref="P1360:P1423" si="129">O1360/O1359-1</f>
        <v>-3.7955068597114172E-3</v>
      </c>
      <c r="Q1360" s="42"/>
      <c r="R1360" s="42"/>
      <c r="S1360" s="103">
        <v>6685.9291320000002</v>
      </c>
      <c r="T1360" s="44">
        <f t="shared" ref="T1360:T1423" si="130">S1360/S1359-1</f>
        <v>-5.9228548459954178E-3</v>
      </c>
      <c r="U1360" s="42"/>
      <c r="V1360" s="42"/>
      <c r="W1360" s="103">
        <v>1450</v>
      </c>
      <c r="X1360" s="44">
        <f t="shared" ref="X1360:X1423" si="131">W1360/W1359-1</f>
        <v>-2.8881859441617364E-3</v>
      </c>
      <c r="Y1360" s="42"/>
      <c r="Z1360" s="42"/>
      <c r="AA1360" s="103">
        <v>361.56226371000002</v>
      </c>
      <c r="AB1360" s="44">
        <f t="shared" ref="AB1360:AB1423" si="132">AA1360/AA1359-1</f>
        <v>-1.818922220713981E-2</v>
      </c>
      <c r="AC1360" s="42"/>
      <c r="AD1360" s="42"/>
      <c r="AE1360" s="42"/>
      <c r="AF1360" s="42"/>
      <c r="AG1360" s="42"/>
      <c r="AH1360" s="42"/>
      <c r="AI1360" s="42"/>
    </row>
    <row r="1361" spans="11:35" ht="14.4">
      <c r="K1361" s="102">
        <v>46202</v>
      </c>
      <c r="L1361" s="103">
        <v>23000</v>
      </c>
      <c r="M1361" s="100">
        <f t="shared" si="128"/>
        <v>-4.9191604978865433E-3</v>
      </c>
      <c r="O1361" s="103">
        <v>1254.389285</v>
      </c>
      <c r="P1361" s="44">
        <f t="shared" si="129"/>
        <v>-1.8816577416058022E-2</v>
      </c>
      <c r="Q1361" s="42"/>
      <c r="R1361" s="42"/>
      <c r="S1361" s="103">
        <v>6530.5697899999996</v>
      </c>
      <c r="T1361" s="44">
        <f t="shared" si="130"/>
        <v>-2.3236761702487119E-2</v>
      </c>
      <c r="U1361" s="42"/>
      <c r="V1361" s="42"/>
      <c r="W1361" s="103">
        <v>1500.3</v>
      </c>
      <c r="X1361" s="44">
        <f t="shared" si="131"/>
        <v>3.4689655172413847E-2</v>
      </c>
      <c r="Y1361" s="42"/>
      <c r="Z1361" s="42"/>
      <c r="AA1361" s="103">
        <v>386.20628362000002</v>
      </c>
      <c r="AB1361" s="44">
        <f t="shared" si="132"/>
        <v>6.8159823033319578E-2</v>
      </c>
      <c r="AC1361" s="42"/>
      <c r="AD1361" s="42"/>
      <c r="AE1361" s="42"/>
      <c r="AF1361" s="42"/>
      <c r="AG1361" s="42"/>
      <c r="AH1361" s="42"/>
      <c r="AI1361" s="42"/>
    </row>
    <row r="1362" spans="11:35" ht="14.4">
      <c r="K1362" s="102">
        <v>46203</v>
      </c>
      <c r="L1362" s="103">
        <v>22995.65</v>
      </c>
      <c r="M1362" s="100">
        <f t="shared" si="128"/>
        <v>-1.8913043478252511E-4</v>
      </c>
      <c r="O1362" s="103">
        <v>1272.580365</v>
      </c>
      <c r="P1362" s="44">
        <f t="shared" si="129"/>
        <v>1.450194147664452E-2</v>
      </c>
      <c r="Q1362" s="42"/>
      <c r="R1362" s="42"/>
      <c r="S1362" s="103">
        <v>6551.9814939999997</v>
      </c>
      <c r="T1362" s="44">
        <f t="shared" si="130"/>
        <v>3.2786884894464574E-3</v>
      </c>
      <c r="U1362" s="42"/>
      <c r="V1362" s="42"/>
      <c r="W1362" s="103">
        <v>1517.4</v>
      </c>
      <c r="X1362" s="44">
        <f t="shared" si="131"/>
        <v>1.1397720455908811E-2</v>
      </c>
      <c r="Y1362" s="42"/>
      <c r="Z1362" s="42"/>
      <c r="AA1362" s="103">
        <v>406.95124966999998</v>
      </c>
      <c r="AB1362" s="44">
        <f t="shared" si="132"/>
        <v>5.3714729484856116E-2</v>
      </c>
      <c r="AC1362" s="42"/>
      <c r="AD1362" s="42"/>
      <c r="AE1362" s="42"/>
      <c r="AF1362" s="42"/>
      <c r="AG1362" s="42"/>
      <c r="AH1362" s="42"/>
      <c r="AI1362" s="42"/>
    </row>
    <row r="1363" spans="11:35" ht="14.4">
      <c r="K1363" s="102">
        <v>46204</v>
      </c>
      <c r="L1363" s="103">
        <v>23111.65</v>
      </c>
      <c r="M1363" s="100">
        <f t="shared" si="128"/>
        <v>5.0444323165468319E-3</v>
      </c>
      <c r="O1363" s="103">
        <v>1278.5446529999999</v>
      </c>
      <c r="P1363" s="44">
        <f t="shared" si="129"/>
        <v>4.6867672675430239E-3</v>
      </c>
      <c r="Q1363" s="42"/>
      <c r="R1363" s="42"/>
      <c r="S1363" s="103">
        <v>6518.6190720000004</v>
      </c>
      <c r="T1363" s="44">
        <f t="shared" si="130"/>
        <v>-5.0919591318367985E-3</v>
      </c>
      <c r="U1363" s="42"/>
      <c r="V1363" s="42"/>
      <c r="W1363" s="103">
        <v>1493.3</v>
      </c>
      <c r="X1363" s="44">
        <f t="shared" si="131"/>
        <v>-1.5882430473177944E-2</v>
      </c>
      <c r="Y1363" s="42"/>
      <c r="Z1363" s="42"/>
      <c r="AA1363" s="103">
        <v>394.25433069000002</v>
      </c>
      <c r="AB1363" s="44">
        <f t="shared" si="132"/>
        <v>-3.1200098268025944E-2</v>
      </c>
      <c r="AC1363" s="42"/>
      <c r="AD1363" s="42"/>
      <c r="AE1363" s="42"/>
      <c r="AF1363" s="42"/>
      <c r="AG1363" s="42"/>
      <c r="AH1363" s="42"/>
      <c r="AI1363" s="42"/>
    </row>
    <row r="1364" spans="11:35" ht="14.4">
      <c r="K1364" s="102">
        <v>46205</v>
      </c>
      <c r="L1364" s="103">
        <v>23264.799999999999</v>
      </c>
      <c r="M1364" s="100">
        <f t="shared" si="128"/>
        <v>6.6265281795110376E-3</v>
      </c>
      <c r="O1364" s="103">
        <v>1278.4452490000001</v>
      </c>
      <c r="P1364" s="44">
        <f t="shared" si="129"/>
        <v>-7.774777342861583E-5</v>
      </c>
      <c r="Q1364" s="42"/>
      <c r="R1364" s="42"/>
      <c r="S1364" s="103">
        <v>6655.0564430000004</v>
      </c>
      <c r="T1364" s="44">
        <f t="shared" si="130"/>
        <v>2.0930410182434356E-2</v>
      </c>
      <c r="U1364" s="42"/>
      <c r="V1364" s="42"/>
      <c r="W1364" s="103">
        <v>1528</v>
      </c>
      <c r="X1364" s="44">
        <f t="shared" si="131"/>
        <v>2.3237125828701632E-2</v>
      </c>
      <c r="Y1364" s="42"/>
      <c r="Z1364" s="42"/>
      <c r="AA1364" s="103">
        <v>385.55644131000003</v>
      </c>
      <c r="AB1364" s="44">
        <f t="shared" si="132"/>
        <v>-2.2061620387980208E-2</v>
      </c>
      <c r="AC1364" s="42"/>
      <c r="AD1364" s="42"/>
      <c r="AE1364" s="42"/>
      <c r="AF1364" s="42"/>
      <c r="AG1364" s="42"/>
      <c r="AH1364" s="42"/>
      <c r="AI1364" s="42"/>
    </row>
    <row r="1365" spans="11:35" ht="14.4">
      <c r="K1365" s="102">
        <v>46206</v>
      </c>
      <c r="L1365" s="103">
        <v>23301.15</v>
      </c>
      <c r="M1365" s="100">
        <f t="shared" ref="M1365:M1380" si="133">L1365/L1364-1</f>
        <v>1.5624462707610753E-3</v>
      </c>
      <c r="O1365" s="103">
        <v>1267.3119099999999</v>
      </c>
      <c r="P1365" s="44">
        <f t="shared" si="129"/>
        <v>-8.7084988650931727E-3</v>
      </c>
      <c r="Q1365" s="42"/>
      <c r="R1365" s="42"/>
      <c r="S1365" s="103">
        <v>6729.2504879999997</v>
      </c>
      <c r="T1365" s="44">
        <f t="shared" si="130"/>
        <v>1.1148522275575834E-2</v>
      </c>
      <c r="U1365" s="42"/>
      <c r="V1365" s="42"/>
      <c r="W1365" s="103">
        <v>1542.3</v>
      </c>
      <c r="X1365" s="44">
        <f t="shared" si="131"/>
        <v>9.3586387434554386E-3</v>
      </c>
      <c r="Y1365" s="42"/>
      <c r="Z1365" s="42"/>
      <c r="AA1365" s="103">
        <v>389.85539813000003</v>
      </c>
      <c r="AB1365" s="44">
        <f t="shared" si="132"/>
        <v>1.1150006482561814E-2</v>
      </c>
      <c r="AC1365" s="42"/>
      <c r="AD1365" s="42"/>
      <c r="AE1365" s="42"/>
      <c r="AF1365" s="42"/>
      <c r="AG1365" s="42"/>
      <c r="AH1365" s="42"/>
      <c r="AI1365" s="42"/>
    </row>
    <row r="1366" spans="11:35" ht="14.4">
      <c r="K1366" s="102">
        <v>46209</v>
      </c>
      <c r="L1366" s="103">
        <v>23433.95</v>
      </c>
      <c r="M1366" s="100">
        <f t="shared" si="133"/>
        <v>5.6992895200451699E-3</v>
      </c>
      <c r="O1366" s="103">
        <v>1275.9601279999999</v>
      </c>
      <c r="P1366" s="44">
        <f t="shared" si="129"/>
        <v>6.8240643299881665E-3</v>
      </c>
      <c r="Q1366" s="42"/>
      <c r="R1366" s="42"/>
      <c r="S1366" s="103">
        <v>6829.3377559999999</v>
      </c>
      <c r="T1366" s="44">
        <f t="shared" si="130"/>
        <v>1.4873464463610375E-2</v>
      </c>
      <c r="U1366" s="42"/>
      <c r="V1366" s="42"/>
      <c r="W1366" s="103">
        <v>1529.2</v>
      </c>
      <c r="X1366" s="44">
        <f t="shared" si="131"/>
        <v>-8.4938079491667651E-3</v>
      </c>
      <c r="Y1366" s="42"/>
      <c r="Z1366" s="42"/>
      <c r="AA1366" s="103">
        <v>375.05898860999997</v>
      </c>
      <c r="AB1366" s="44">
        <f t="shared" si="132"/>
        <v>-3.7953583792794121E-2</v>
      </c>
      <c r="AC1366" s="42"/>
      <c r="AD1366" s="42"/>
      <c r="AE1366" s="42"/>
      <c r="AF1366" s="42"/>
      <c r="AG1366" s="42"/>
      <c r="AH1366" s="42"/>
      <c r="AI1366" s="42"/>
    </row>
    <row r="1367" spans="11:35" ht="14.4">
      <c r="K1367" s="102">
        <v>46210</v>
      </c>
      <c r="L1367" s="103">
        <v>23368.85</v>
      </c>
      <c r="M1367" s="100">
        <f t="shared" si="133"/>
        <v>-2.7780207775471855E-3</v>
      </c>
      <c r="O1367" s="103">
        <v>1265.0255990000001</v>
      </c>
      <c r="P1367" s="44">
        <f t="shared" si="129"/>
        <v>-8.5696478753918282E-3</v>
      </c>
      <c r="Q1367" s="42"/>
      <c r="R1367" s="42"/>
      <c r="S1367" s="103">
        <v>6743.6909390000001</v>
      </c>
      <c r="T1367" s="44">
        <f t="shared" si="130"/>
        <v>-1.2541013500870335E-2</v>
      </c>
      <c r="U1367" s="42"/>
      <c r="V1367" s="42"/>
      <c r="W1367" s="103">
        <v>1477.4</v>
      </c>
      <c r="X1367" s="44">
        <f t="shared" si="131"/>
        <v>-3.387392100444675E-2</v>
      </c>
      <c r="Y1367" s="42"/>
      <c r="Z1367" s="42"/>
      <c r="AA1367" s="103">
        <v>380.30771496</v>
      </c>
      <c r="AB1367" s="44">
        <f t="shared" si="132"/>
        <v>1.3994402239104531E-2</v>
      </c>
      <c r="AC1367" s="42"/>
      <c r="AD1367" s="42"/>
      <c r="AE1367" s="42"/>
      <c r="AF1367" s="42"/>
      <c r="AG1367" s="42"/>
      <c r="AH1367" s="42"/>
      <c r="AI1367" s="42"/>
    </row>
    <row r="1368" spans="11:35" ht="14.4">
      <c r="K1368" s="102">
        <v>46211</v>
      </c>
      <c r="L1368" s="103">
        <v>22908.05</v>
      </c>
      <c r="M1368" s="100">
        <f t="shared" si="133"/>
        <v>-1.9718556967929457E-2</v>
      </c>
      <c r="O1368" s="103">
        <v>1252.301784</v>
      </c>
      <c r="P1368" s="44">
        <f t="shared" si="129"/>
        <v>-1.005814823831086E-2</v>
      </c>
      <c r="Q1368" s="42"/>
      <c r="R1368" s="42"/>
      <c r="S1368" s="103">
        <v>6727.2587009999997</v>
      </c>
      <c r="T1368" s="44">
        <f t="shared" si="130"/>
        <v>-2.4366831381565923E-3</v>
      </c>
      <c r="U1368" s="42"/>
      <c r="V1368" s="42"/>
      <c r="W1368" s="103">
        <v>1469.2</v>
      </c>
      <c r="X1368" s="44">
        <f t="shared" si="131"/>
        <v>-5.5502910518478998E-3</v>
      </c>
      <c r="Y1368" s="42"/>
      <c r="Z1368" s="42"/>
      <c r="AA1368" s="103">
        <v>379.95779986999997</v>
      </c>
      <c r="AB1368" s="44">
        <f t="shared" si="132"/>
        <v>-9.2008412197697176E-4</v>
      </c>
      <c r="AC1368" s="42"/>
      <c r="AD1368" s="42"/>
      <c r="AE1368" s="42"/>
      <c r="AF1368" s="42"/>
      <c r="AG1368" s="42"/>
      <c r="AH1368" s="42"/>
      <c r="AI1368" s="42"/>
    </row>
    <row r="1369" spans="11:35" ht="14.4">
      <c r="K1369" s="102">
        <v>46212</v>
      </c>
      <c r="L1369" s="103">
        <v>23081.15</v>
      </c>
      <c r="M1369" s="100">
        <f t="shared" si="133"/>
        <v>7.5562957126424912E-3</v>
      </c>
      <c r="O1369" s="103">
        <v>1297.630377</v>
      </c>
      <c r="P1369" s="44">
        <f t="shared" si="129"/>
        <v>3.6196221692837538E-2</v>
      </c>
      <c r="Q1369" s="42"/>
      <c r="R1369" s="42"/>
      <c r="S1369" s="103">
        <v>6785.0205079999996</v>
      </c>
      <c r="T1369" s="44">
        <f t="shared" si="130"/>
        <v>8.5862324562326897E-3</v>
      </c>
      <c r="U1369" s="42"/>
      <c r="V1369" s="42"/>
      <c r="W1369" s="103">
        <v>1507.4</v>
      </c>
      <c r="X1369" s="44">
        <f t="shared" si="131"/>
        <v>2.6000544514021229E-2</v>
      </c>
      <c r="Y1369" s="42"/>
      <c r="Z1369" s="42"/>
      <c r="AA1369" s="103">
        <v>386.85612593000002</v>
      </c>
      <c r="AB1369" s="44">
        <f t="shared" si="132"/>
        <v>1.8155505854492882E-2</v>
      </c>
      <c r="AC1369" s="42"/>
      <c r="AD1369" s="42"/>
      <c r="AE1369" s="42"/>
      <c r="AF1369" s="42"/>
      <c r="AG1369" s="42"/>
      <c r="AH1369" s="42"/>
      <c r="AI1369" s="42"/>
    </row>
    <row r="1370" spans="11:35" ht="14.4">
      <c r="K1370" s="102">
        <v>46213</v>
      </c>
      <c r="L1370" s="103">
        <v>23348.400000000001</v>
      </c>
      <c r="M1370" s="100">
        <f t="shared" si="133"/>
        <v>1.1578712499160648E-2</v>
      </c>
      <c r="O1370" s="103">
        <v>1296.9345430000001</v>
      </c>
      <c r="P1370" s="44">
        <f t="shared" si="129"/>
        <v>-5.3623436406335934E-4</v>
      </c>
      <c r="Q1370" s="42"/>
      <c r="R1370" s="42"/>
      <c r="S1370" s="103">
        <v>6807.9260519999998</v>
      </c>
      <c r="T1370" s="44">
        <f t="shared" si="130"/>
        <v>3.375899007673322E-3</v>
      </c>
      <c r="U1370" s="42"/>
      <c r="V1370" s="42"/>
      <c r="W1370" s="103">
        <v>1537.8</v>
      </c>
      <c r="X1370" s="44">
        <f t="shared" si="131"/>
        <v>2.0167175268674509E-2</v>
      </c>
      <c r="Y1370" s="42"/>
      <c r="Z1370" s="42"/>
      <c r="AA1370" s="103">
        <v>392.30480376000003</v>
      </c>
      <c r="AB1370" s="44">
        <f t="shared" si="132"/>
        <v>1.4084507042253502E-2</v>
      </c>
      <c r="AC1370" s="42"/>
      <c r="AD1370" s="42"/>
      <c r="AE1370" s="42"/>
      <c r="AF1370" s="42"/>
      <c r="AG1370" s="42"/>
      <c r="AH1370" s="42"/>
      <c r="AI1370" s="42"/>
    </row>
    <row r="1371" spans="11:35" ht="14.4">
      <c r="K1371" s="102">
        <v>46216</v>
      </c>
      <c r="L1371" s="103">
        <v>23347.05</v>
      </c>
      <c r="M1371" s="100">
        <f t="shared" si="133"/>
        <v>-5.7819807781300803E-5</v>
      </c>
      <c r="O1371" s="103">
        <v>1343.6548029999999</v>
      </c>
      <c r="P1371" s="44">
        <f t="shared" si="129"/>
        <v>3.6023606782751738E-2</v>
      </c>
      <c r="Q1371" s="42"/>
      <c r="R1371" s="42"/>
      <c r="S1371" s="103">
        <v>6910.005107</v>
      </c>
      <c r="T1371" s="44">
        <f t="shared" si="130"/>
        <v>1.4994148617406333E-2</v>
      </c>
      <c r="U1371" s="42"/>
      <c r="V1371" s="42"/>
      <c r="W1371" s="103">
        <v>1558.6</v>
      </c>
      <c r="X1371" s="44">
        <f t="shared" si="131"/>
        <v>1.3525816100923294E-2</v>
      </c>
      <c r="Y1371" s="42"/>
      <c r="Z1371" s="42"/>
      <c r="AA1371" s="103">
        <v>400.15289934999998</v>
      </c>
      <c r="AB1371" s="44">
        <f t="shared" si="132"/>
        <v>2.0005096839959213E-2</v>
      </c>
      <c r="AC1371" s="42"/>
      <c r="AD1371" s="42"/>
      <c r="AE1371" s="42"/>
      <c r="AF1371" s="42"/>
      <c r="AG1371" s="42"/>
      <c r="AH1371" s="42"/>
      <c r="AI1371" s="42"/>
    </row>
    <row r="1372" spans="11:35" ht="14.4">
      <c r="K1372" s="102">
        <v>46217</v>
      </c>
      <c r="L1372" s="103">
        <v>23199.45</v>
      </c>
      <c r="M1372" s="100">
        <f t="shared" si="133"/>
        <v>-6.3219978541185773E-3</v>
      </c>
      <c r="O1372" s="103">
        <v>1319.6982439999999</v>
      </c>
      <c r="P1372" s="44">
        <f t="shared" si="129"/>
        <v>-1.7829400041224686E-2</v>
      </c>
      <c r="Q1372" s="42"/>
      <c r="R1372" s="42"/>
      <c r="S1372" s="103">
        <v>7158.9784120000004</v>
      </c>
      <c r="T1372" s="44">
        <f t="shared" si="130"/>
        <v>3.6030842400939012E-2</v>
      </c>
      <c r="U1372" s="42"/>
      <c r="V1372" s="42"/>
      <c r="W1372" s="103">
        <v>1560.7</v>
      </c>
      <c r="X1372" s="44">
        <f t="shared" si="131"/>
        <v>1.3473630180933505E-3</v>
      </c>
      <c r="Y1372" s="42"/>
      <c r="Z1372" s="42"/>
      <c r="AA1372" s="103">
        <v>399.20312982000002</v>
      </c>
      <c r="AB1372" s="44">
        <f t="shared" si="132"/>
        <v>-2.3735165521547863E-3</v>
      </c>
      <c r="AC1372" s="42"/>
      <c r="AD1372" s="42"/>
      <c r="AE1372" s="42"/>
      <c r="AF1372" s="42"/>
      <c r="AG1372" s="42"/>
      <c r="AH1372" s="42"/>
      <c r="AI1372" s="42"/>
    </row>
    <row r="1373" spans="11:35" ht="14.4">
      <c r="K1373" s="102">
        <v>46218</v>
      </c>
      <c r="L1373" s="103">
        <v>23263.9</v>
      </c>
      <c r="M1373" s="100">
        <f t="shared" si="133"/>
        <v>2.7780831011079421E-3</v>
      </c>
      <c r="O1373" s="103">
        <v>1330.9309880000001</v>
      </c>
      <c r="P1373" s="44">
        <f t="shared" si="129"/>
        <v>8.511600323081181E-3</v>
      </c>
      <c r="Q1373" s="42"/>
      <c r="R1373" s="42"/>
      <c r="S1373" s="103">
        <v>7243.1313890000001</v>
      </c>
      <c r="T1373" s="44">
        <f t="shared" si="130"/>
        <v>1.1754886264071063E-2</v>
      </c>
      <c r="U1373" s="42"/>
      <c r="V1373" s="42"/>
      <c r="W1373" s="103">
        <v>1554.3</v>
      </c>
      <c r="X1373" s="44">
        <f t="shared" si="131"/>
        <v>-4.1007240340873441E-3</v>
      </c>
      <c r="Y1373" s="42"/>
      <c r="Z1373" s="42"/>
      <c r="AA1373" s="103">
        <v>396.50378483999998</v>
      </c>
      <c r="AB1373" s="44">
        <f t="shared" si="132"/>
        <v>-6.7618332081142984E-3</v>
      </c>
      <c r="AC1373" s="42"/>
      <c r="AD1373" s="42"/>
      <c r="AE1373" s="42"/>
      <c r="AF1373" s="42"/>
      <c r="AG1373" s="42"/>
      <c r="AH1373" s="42"/>
      <c r="AI1373" s="42"/>
    </row>
    <row r="1374" spans="11:35" ht="14.4">
      <c r="K1374" s="102">
        <v>46219</v>
      </c>
      <c r="L1374" s="103">
        <v>23232.65</v>
      </c>
      <c r="M1374" s="100">
        <f t="shared" si="133"/>
        <v>-1.3432829405215507E-3</v>
      </c>
      <c r="O1374" s="103">
        <v>1337.9887289999999</v>
      </c>
      <c r="P1374" s="44">
        <f t="shared" si="129"/>
        <v>5.3028602261380176E-3</v>
      </c>
      <c r="Q1374" s="42"/>
      <c r="R1374" s="42"/>
      <c r="S1374" s="103">
        <v>7285.9547979999998</v>
      </c>
      <c r="T1374" s="44">
        <f t="shared" si="130"/>
        <v>5.9122783641665233E-3</v>
      </c>
      <c r="U1374" s="42"/>
      <c r="V1374" s="42"/>
      <c r="W1374" s="103">
        <v>1557.6</v>
      </c>
      <c r="X1374" s="44">
        <f t="shared" si="131"/>
        <v>2.1231422505307851E-3</v>
      </c>
      <c r="Y1374" s="42"/>
      <c r="Z1374" s="42"/>
      <c r="AA1374" s="103">
        <v>388.20579842000001</v>
      </c>
      <c r="AB1374" s="44">
        <f t="shared" si="132"/>
        <v>-2.0927887039838611E-2</v>
      </c>
      <c r="AC1374" s="42"/>
      <c r="AD1374" s="42"/>
      <c r="AE1374" s="42"/>
      <c r="AF1374" s="42"/>
      <c r="AG1374" s="42"/>
      <c r="AH1374" s="42"/>
      <c r="AI1374" s="42"/>
    </row>
    <row r="1375" spans="11:35" ht="14.4">
      <c r="K1375" s="102">
        <v>46220</v>
      </c>
      <c r="L1375" s="103">
        <v>23336.3</v>
      </c>
      <c r="M1375" s="100">
        <f t="shared" si="133"/>
        <v>4.4613937712658647E-3</v>
      </c>
      <c r="O1375" s="103">
        <v>1334.807775</v>
      </c>
      <c r="P1375" s="44">
        <f t="shared" si="129"/>
        <v>-2.3774146456205791E-3</v>
      </c>
      <c r="Q1375" s="42"/>
      <c r="R1375" s="42"/>
      <c r="S1375" s="103">
        <v>7217.7361119999996</v>
      </c>
      <c r="T1375" s="44">
        <f t="shared" si="130"/>
        <v>-9.3630399709213608E-3</v>
      </c>
      <c r="U1375" s="42"/>
      <c r="V1375" s="42"/>
      <c r="W1375" s="103">
        <v>1529.8</v>
      </c>
      <c r="X1375" s="44">
        <f t="shared" si="131"/>
        <v>-1.7847971237801685E-2</v>
      </c>
      <c r="Y1375" s="42"/>
      <c r="Z1375" s="42"/>
      <c r="AA1375" s="103">
        <v>381.80735105999997</v>
      </c>
      <c r="AB1375" s="44">
        <f t="shared" si="132"/>
        <v>-1.6482101467937271E-2</v>
      </c>
      <c r="AC1375" s="42"/>
      <c r="AD1375" s="42"/>
      <c r="AE1375" s="42"/>
      <c r="AF1375" s="42"/>
      <c r="AG1375" s="42"/>
      <c r="AH1375" s="42"/>
      <c r="AI1375" s="42"/>
    </row>
    <row r="1376" spans="11:35" ht="14.4">
      <c r="K1376" s="102">
        <v>46223</v>
      </c>
      <c r="L1376" s="103">
        <v>23338.05</v>
      </c>
      <c r="M1376" s="100">
        <f t="shared" si="133"/>
        <v>7.4990465497970504E-5</v>
      </c>
      <c r="O1376" s="103">
        <v>1327.0542</v>
      </c>
      <c r="P1376" s="44">
        <f t="shared" si="129"/>
        <v>-5.8087577441627847E-3</v>
      </c>
      <c r="Q1376" s="42"/>
      <c r="R1376" s="42"/>
      <c r="S1376" s="103">
        <v>7287.9465840000003</v>
      </c>
      <c r="T1376" s="44">
        <f t="shared" si="130"/>
        <v>9.7274922372503347E-3</v>
      </c>
      <c r="U1376" s="42"/>
      <c r="V1376" s="42"/>
      <c r="W1376" s="103">
        <v>1558.9</v>
      </c>
      <c r="X1376" s="44">
        <f t="shared" si="131"/>
        <v>1.9022094391423883E-2</v>
      </c>
      <c r="Y1376" s="42"/>
      <c r="Z1376" s="42"/>
      <c r="AA1376" s="103">
        <v>393.65447625000002</v>
      </c>
      <c r="AB1376" s="44">
        <f t="shared" si="132"/>
        <v>3.1029065200314232E-2</v>
      </c>
      <c r="AC1376" s="42"/>
      <c r="AD1376" s="42"/>
      <c r="AE1376" s="42"/>
      <c r="AF1376" s="42"/>
      <c r="AG1376" s="42"/>
      <c r="AH1376" s="42"/>
      <c r="AI1376" s="42"/>
    </row>
    <row r="1377" spans="11:35" ht="14.4">
      <c r="K1377" s="102">
        <v>46224</v>
      </c>
      <c r="L1377" s="103">
        <v>23352.15</v>
      </c>
      <c r="M1377" s="100">
        <f t="shared" si="133"/>
        <v>6.0416358693227146E-4</v>
      </c>
      <c r="O1377" s="103">
        <v>1321.2887209999999</v>
      </c>
      <c r="P1377" s="44">
        <f t="shared" si="129"/>
        <v>-4.3445693476574787E-3</v>
      </c>
      <c r="Q1377" s="42"/>
      <c r="R1377" s="42"/>
      <c r="S1377" s="103">
        <v>7299.8973029999997</v>
      </c>
      <c r="T1377" s="44">
        <f t="shared" si="130"/>
        <v>1.6397923423638883E-3</v>
      </c>
      <c r="U1377" s="42"/>
      <c r="V1377" s="42"/>
      <c r="W1377" s="103">
        <v>1593.2</v>
      </c>
      <c r="X1377" s="44">
        <f t="shared" si="131"/>
        <v>2.2002694207454043E-2</v>
      </c>
      <c r="Y1377" s="42"/>
      <c r="Z1377" s="42"/>
      <c r="AA1377" s="103">
        <v>396.60376058000003</v>
      </c>
      <c r="AB1377" s="44">
        <f t="shared" si="132"/>
        <v>7.4920634920634388E-3</v>
      </c>
      <c r="AC1377" s="42"/>
      <c r="AD1377" s="42"/>
      <c r="AE1377" s="42"/>
      <c r="AF1377" s="42"/>
      <c r="AG1377" s="42"/>
      <c r="AH1377" s="42"/>
      <c r="AI1377" s="42"/>
    </row>
    <row r="1378" spans="11:35" ht="14.4">
      <c r="K1378" s="102">
        <v>46225</v>
      </c>
      <c r="L1378" s="103">
        <v>23145.05</v>
      </c>
      <c r="M1378" s="100">
        <f t="shared" si="133"/>
        <v>-8.8685624235884664E-3</v>
      </c>
      <c r="O1378" s="103">
        <v>1275.9601279999999</v>
      </c>
      <c r="P1378" s="44">
        <f t="shared" si="129"/>
        <v>-3.4306349762596611E-2</v>
      </c>
      <c r="Q1378" s="42"/>
      <c r="R1378" s="42"/>
      <c r="S1378" s="103">
        <v>7356.1652700000004</v>
      </c>
      <c r="T1378" s="44">
        <f t="shared" si="130"/>
        <v>7.7080491224001957E-3</v>
      </c>
      <c r="U1378" s="42"/>
      <c r="V1378" s="42"/>
      <c r="W1378" s="103">
        <v>1577.8</v>
      </c>
      <c r="X1378" s="44">
        <f t="shared" si="131"/>
        <v>-9.666080843585334E-3</v>
      </c>
      <c r="Y1378" s="42"/>
      <c r="Z1378" s="42"/>
      <c r="AA1378" s="103">
        <v>386.25627149000002</v>
      </c>
      <c r="AB1378" s="44">
        <f t="shared" si="132"/>
        <v>-2.6090244517267491E-2</v>
      </c>
      <c r="AC1378" s="42"/>
      <c r="AD1378" s="42"/>
      <c r="AE1378" s="42"/>
      <c r="AF1378" s="42"/>
      <c r="AG1378" s="42"/>
      <c r="AH1378" s="42"/>
      <c r="AI1378" s="42"/>
    </row>
    <row r="1379" spans="11:35" ht="14.4">
      <c r="K1379" s="102">
        <v>46226</v>
      </c>
      <c r="L1379" s="103">
        <v>22982.400000000001</v>
      </c>
      <c r="M1379" s="100">
        <f t="shared" si="133"/>
        <v>-7.0274205499663012E-3</v>
      </c>
      <c r="O1379" s="103">
        <v>1260.950002</v>
      </c>
      <c r="P1379" s="44">
        <f t="shared" si="129"/>
        <v>-1.1763789220849308E-2</v>
      </c>
      <c r="Q1379" s="42"/>
      <c r="R1379" s="42"/>
      <c r="S1379" s="103">
        <v>7274.9999719999996</v>
      </c>
      <c r="T1379" s="44">
        <f t="shared" si="130"/>
        <v>-1.1033642532612742E-2</v>
      </c>
      <c r="U1379" s="42"/>
      <c r="V1379" s="42"/>
      <c r="W1379" s="103">
        <v>1568.3</v>
      </c>
      <c r="X1379" s="44">
        <f t="shared" si="131"/>
        <v>-6.0210419571555818E-3</v>
      </c>
      <c r="Y1379" s="42"/>
      <c r="Z1379" s="42"/>
      <c r="AA1379" s="103">
        <v>377.05850341000001</v>
      </c>
      <c r="AB1379" s="44">
        <f t="shared" si="132"/>
        <v>-2.3812605150769994E-2</v>
      </c>
      <c r="AC1379" s="42"/>
      <c r="AD1379" s="42"/>
      <c r="AE1379" s="42"/>
      <c r="AF1379" s="42"/>
      <c r="AG1379" s="42"/>
      <c r="AH1379" s="42"/>
      <c r="AI1379" s="42"/>
    </row>
    <row r="1380" spans="11:35" ht="14.4">
      <c r="K1380" s="102">
        <v>46227</v>
      </c>
      <c r="L1380" s="103">
        <v>22913.3</v>
      </c>
      <c r="M1380" s="100">
        <f t="shared" si="133"/>
        <v>-3.0066485658591935E-3</v>
      </c>
      <c r="O1380" s="103">
        <v>1248.5</v>
      </c>
      <c r="P1380" s="44">
        <f t="shared" si="129"/>
        <v>-9.8735096397580824E-3</v>
      </c>
      <c r="Q1380" s="42"/>
      <c r="R1380" s="42"/>
      <c r="S1380" s="103">
        <v>7248.5</v>
      </c>
      <c r="T1380" s="44">
        <f t="shared" si="130"/>
        <v>-3.6426078490711111E-3</v>
      </c>
      <c r="U1380" s="42"/>
      <c r="V1380" s="42"/>
      <c r="W1380" s="103">
        <v>1601.2</v>
      </c>
      <c r="X1380" s="44">
        <f t="shared" si="131"/>
        <v>2.0978129184467287E-2</v>
      </c>
      <c r="Y1380" s="42"/>
      <c r="Z1380" s="42"/>
      <c r="AA1380" s="103">
        <v>378.75809099000003</v>
      </c>
      <c r="AB1380" s="44">
        <f t="shared" si="132"/>
        <v>4.5074903884396722E-3</v>
      </c>
      <c r="AC1380" s="42"/>
      <c r="AD1380" s="42"/>
      <c r="AE1380" s="42"/>
      <c r="AF1380" s="42"/>
      <c r="AG1380" s="42"/>
      <c r="AH1380" s="42"/>
      <c r="AI1380" s="42"/>
    </row>
    <row r="1381" spans="11:35" ht="14.4">
      <c r="K1381" s="102">
        <v>46230</v>
      </c>
      <c r="L1381" s="103">
        <v>23153.1</v>
      </c>
      <c r="M1381" s="100">
        <f t="shared" ref="M1381:M1396" si="134">L1381/L1380-1</f>
        <v>1.0465537482597487E-2</v>
      </c>
      <c r="O1381" s="103">
        <v>1256.4000000000001</v>
      </c>
      <c r="P1381" s="44">
        <f t="shared" si="129"/>
        <v>6.3275931117341422E-3</v>
      </c>
      <c r="Q1381" s="42"/>
      <c r="R1381" s="42"/>
      <c r="S1381" s="103">
        <v>7414</v>
      </c>
      <c r="T1381" s="44">
        <f t="shared" si="130"/>
        <v>2.2832310133130918E-2</v>
      </c>
      <c r="U1381" s="42"/>
      <c r="V1381" s="42"/>
      <c r="W1381" s="103">
        <v>1713.4</v>
      </c>
      <c r="X1381" s="44">
        <f t="shared" si="131"/>
        <v>7.007244566575066E-2</v>
      </c>
      <c r="Y1381" s="42"/>
      <c r="Z1381" s="42"/>
      <c r="AA1381" s="103">
        <v>382.15726615</v>
      </c>
      <c r="AB1381" s="44">
        <f t="shared" si="132"/>
        <v>8.97452817737876E-3</v>
      </c>
      <c r="AC1381" s="42"/>
      <c r="AD1381" s="42"/>
      <c r="AE1381" s="42"/>
      <c r="AF1381" s="42"/>
      <c r="AG1381" s="42"/>
      <c r="AH1381" s="42"/>
      <c r="AI1381" s="42"/>
    </row>
    <row r="1382" spans="11:35" ht="14.4">
      <c r="K1382" s="102">
        <v>46231</v>
      </c>
      <c r="L1382" s="103">
        <v>23114.9</v>
      </c>
      <c r="M1382" s="100">
        <f t="shared" si="134"/>
        <v>-1.6498870561608703E-3</v>
      </c>
      <c r="O1382" s="103">
        <v>1256.0999999999999</v>
      </c>
      <c r="P1382" s="44">
        <f t="shared" si="129"/>
        <v>-2.3877745940792394E-4</v>
      </c>
      <c r="Q1382" s="42"/>
      <c r="R1382" s="42"/>
      <c r="S1382" s="103">
        <v>7425</v>
      </c>
      <c r="T1382" s="44">
        <f t="shared" si="130"/>
        <v>1.4836795252226587E-3</v>
      </c>
      <c r="U1382" s="42"/>
      <c r="V1382" s="42"/>
      <c r="W1382" s="103">
        <v>1758.9</v>
      </c>
      <c r="X1382" s="44">
        <f t="shared" si="131"/>
        <v>2.6555386949924209E-2</v>
      </c>
      <c r="Y1382" s="42"/>
      <c r="Z1382" s="42"/>
      <c r="AA1382" s="103">
        <v>387.65593185</v>
      </c>
      <c r="AB1382" s="44">
        <f t="shared" si="132"/>
        <v>1.4388489208633004E-2</v>
      </c>
      <c r="AC1382" s="42"/>
      <c r="AD1382" s="42"/>
      <c r="AE1382" s="42"/>
      <c r="AF1382" s="42"/>
      <c r="AG1382" s="42"/>
      <c r="AH1382" s="42"/>
      <c r="AI1382" s="42"/>
    </row>
    <row r="1383" spans="11:35" ht="14.4">
      <c r="K1383" s="102">
        <v>46232</v>
      </c>
      <c r="L1383" s="103">
        <v>23352.6</v>
      </c>
      <c r="M1383" s="100">
        <f t="shared" si="134"/>
        <v>1.0283410267835746E-2</v>
      </c>
      <c r="O1383" s="103">
        <v>1330.4</v>
      </c>
      <c r="P1383" s="44">
        <f t="shared" si="129"/>
        <v>5.9151341453706152E-2</v>
      </c>
      <c r="Q1383" s="42"/>
      <c r="R1383" s="42"/>
      <c r="S1383" s="103">
        <v>7784.5</v>
      </c>
      <c r="T1383" s="44">
        <f t="shared" si="130"/>
        <v>4.841750841750847E-2</v>
      </c>
      <c r="U1383" s="42"/>
      <c r="V1383" s="42"/>
      <c r="W1383" s="103">
        <v>1781.3</v>
      </c>
      <c r="X1383" s="44">
        <f t="shared" si="131"/>
        <v>1.2735232247427231E-2</v>
      </c>
      <c r="Y1383" s="42"/>
      <c r="Z1383" s="42"/>
      <c r="AA1383" s="103">
        <v>382.25724188999999</v>
      </c>
      <c r="AB1383" s="44">
        <f t="shared" si="132"/>
        <v>-1.3926499032882012E-2</v>
      </c>
      <c r="AC1383" s="42"/>
      <c r="AD1383" s="42"/>
      <c r="AE1383" s="42"/>
      <c r="AF1383" s="42"/>
      <c r="AG1383" s="42"/>
      <c r="AH1383" s="42"/>
      <c r="AI1383" s="42"/>
    </row>
    <row r="1384" spans="11:35" ht="14.4">
      <c r="K1384" s="102">
        <v>46233</v>
      </c>
      <c r="L1384" s="103">
        <v>23353.55</v>
      </c>
      <c r="M1384" s="100">
        <f t="shared" si="134"/>
        <v>4.0680695083228358E-5</v>
      </c>
      <c r="O1384" s="103">
        <v>1330</v>
      </c>
      <c r="P1384" s="44">
        <f t="shared" si="129"/>
        <v>-3.0066145520146748E-4</v>
      </c>
      <c r="Q1384" s="42"/>
      <c r="R1384" s="42"/>
      <c r="S1384" s="103">
        <v>7835</v>
      </c>
      <c r="T1384" s="44">
        <f t="shared" si="130"/>
        <v>6.4872503050934505E-3</v>
      </c>
      <c r="U1384" s="42"/>
      <c r="V1384" s="42"/>
      <c r="W1384" s="103">
        <v>1781.3</v>
      </c>
      <c r="X1384" s="44">
        <f t="shared" si="131"/>
        <v>0</v>
      </c>
      <c r="Y1384" s="42"/>
      <c r="Z1384" s="42"/>
      <c r="AA1384" s="103">
        <v>383.85685373000001</v>
      </c>
      <c r="AB1384" s="44">
        <f t="shared" si="132"/>
        <v>4.1846475742122191E-3</v>
      </c>
      <c r="AC1384" s="42"/>
      <c r="AD1384" s="42"/>
      <c r="AE1384" s="42"/>
      <c r="AF1384" s="42"/>
      <c r="AG1384" s="42"/>
      <c r="AH1384" s="42"/>
      <c r="AI1384" s="42"/>
    </row>
    <row r="1385" spans="11:35" ht="14.4">
      <c r="K1385" s="102">
        <v>46234</v>
      </c>
      <c r="L1385" s="103">
        <v>23460.7</v>
      </c>
      <c r="M1385" s="100">
        <f t="shared" si="134"/>
        <v>4.5881675376977515E-3</v>
      </c>
      <c r="O1385" s="103">
        <v>1420.8</v>
      </c>
      <c r="P1385" s="44">
        <f t="shared" si="129"/>
        <v>6.8270676691729371E-2</v>
      </c>
      <c r="Q1385" s="42"/>
      <c r="R1385" s="42"/>
      <c r="S1385" s="103">
        <v>8056</v>
      </c>
      <c r="T1385" s="44">
        <f t="shared" si="130"/>
        <v>2.8206764518187599E-2</v>
      </c>
      <c r="U1385" s="42"/>
      <c r="V1385" s="42"/>
      <c r="W1385" s="103">
        <v>1816.2</v>
      </c>
      <c r="X1385" s="44">
        <f t="shared" si="131"/>
        <v>1.9592432493123146E-2</v>
      </c>
      <c r="Y1385" s="42"/>
      <c r="Z1385" s="42"/>
      <c r="AA1385" s="103">
        <v>389.75542238999998</v>
      </c>
      <c r="AB1385" s="44">
        <f t="shared" si="132"/>
        <v>1.5366584190649846E-2</v>
      </c>
      <c r="AC1385" s="42"/>
      <c r="AD1385" s="42"/>
      <c r="AE1385" s="42"/>
      <c r="AF1385" s="42"/>
      <c r="AG1385" s="42"/>
      <c r="AH1385" s="42"/>
      <c r="AI1385" s="42"/>
    </row>
    <row r="1386" spans="11:35" ht="14.4">
      <c r="K1386" s="102">
        <v>46237</v>
      </c>
      <c r="L1386" s="103">
        <v>23802.85</v>
      </c>
      <c r="M1386" s="100">
        <f t="shared" si="134"/>
        <v>1.4583963820346213E-2</v>
      </c>
      <c r="O1386" s="103">
        <v>1414.6</v>
      </c>
      <c r="P1386" s="44">
        <f t="shared" si="129"/>
        <v>-4.3637387387387427E-3</v>
      </c>
      <c r="Q1386" s="42"/>
      <c r="R1386" s="42"/>
      <c r="S1386" s="103">
        <v>8585</v>
      </c>
      <c r="T1386" s="44">
        <f t="shared" si="130"/>
        <v>6.5665342601787469E-2</v>
      </c>
      <c r="U1386" s="42"/>
      <c r="V1386" s="42"/>
      <c r="W1386" s="103">
        <v>1811.4</v>
      </c>
      <c r="X1386" s="44">
        <f t="shared" si="131"/>
        <v>-2.6428807400066257E-3</v>
      </c>
      <c r="Y1386" s="42"/>
      <c r="Z1386" s="42"/>
      <c r="AA1386" s="103">
        <v>390.40526469999998</v>
      </c>
      <c r="AB1386" s="44">
        <f t="shared" si="132"/>
        <v>1.6673079389508683E-3</v>
      </c>
      <c r="AC1386" s="42"/>
      <c r="AD1386" s="42"/>
      <c r="AE1386" s="42"/>
      <c r="AF1386" s="42"/>
      <c r="AG1386" s="42"/>
      <c r="AH1386" s="42"/>
      <c r="AI1386" s="42"/>
    </row>
    <row r="1387" spans="11:35" ht="14.4">
      <c r="K1387" s="102">
        <v>46238</v>
      </c>
      <c r="L1387" s="103">
        <v>23690.15</v>
      </c>
      <c r="M1387" s="100">
        <f t="shared" si="134"/>
        <v>-4.7347271440183469E-3</v>
      </c>
      <c r="O1387" s="103">
        <v>1420</v>
      </c>
      <c r="P1387" s="44">
        <f t="shared" si="129"/>
        <v>3.8173335218436577E-3</v>
      </c>
      <c r="Q1387" s="42"/>
      <c r="R1387" s="42"/>
      <c r="S1387" s="103">
        <v>8378</v>
      </c>
      <c r="T1387" s="44">
        <f t="shared" si="130"/>
        <v>-2.4111822947000539E-2</v>
      </c>
      <c r="U1387" s="42"/>
      <c r="V1387" s="42"/>
      <c r="W1387" s="103">
        <v>1850</v>
      </c>
      <c r="X1387" s="44">
        <f t="shared" si="131"/>
        <v>2.1309484376725196E-2</v>
      </c>
      <c r="Y1387" s="42"/>
      <c r="Z1387" s="42"/>
      <c r="AA1387" s="103">
        <v>396.95367567</v>
      </c>
      <c r="AB1387" s="44">
        <f t="shared" si="132"/>
        <v>1.6773367477592949E-2</v>
      </c>
      <c r="AC1387" s="42"/>
      <c r="AD1387" s="42"/>
      <c r="AE1387" s="42"/>
      <c r="AF1387" s="42"/>
      <c r="AG1387" s="42"/>
      <c r="AH1387" s="42"/>
      <c r="AI1387" s="42"/>
    </row>
    <row r="1388" spans="11:35" ht="14.4">
      <c r="K1388" s="102">
        <v>46239</v>
      </c>
      <c r="L1388" s="103">
        <v>23735.55</v>
      </c>
      <c r="M1388" s="100">
        <f t="shared" si="134"/>
        <v>1.9164082962750406E-3</v>
      </c>
      <c r="O1388" s="103">
        <v>1385</v>
      </c>
      <c r="P1388" s="44">
        <f t="shared" si="129"/>
        <v>-2.4647887323943629E-2</v>
      </c>
      <c r="Q1388" s="42"/>
      <c r="R1388" s="42"/>
      <c r="S1388" s="103">
        <v>8388</v>
      </c>
      <c r="T1388" s="44">
        <f t="shared" si="130"/>
        <v>1.1936022917165001E-3</v>
      </c>
      <c r="U1388" s="42"/>
      <c r="V1388" s="42"/>
      <c r="W1388" s="103">
        <v>1835</v>
      </c>
      <c r="X1388" s="44">
        <f t="shared" si="131"/>
        <v>-8.1081081081081363E-3</v>
      </c>
      <c r="Y1388" s="42"/>
      <c r="Z1388" s="42"/>
      <c r="AA1388" s="103">
        <v>394.25433069000002</v>
      </c>
      <c r="AB1388" s="44">
        <f t="shared" si="132"/>
        <v>-6.8001511144691884E-3</v>
      </c>
      <c r="AC1388" s="42"/>
      <c r="AD1388" s="42"/>
      <c r="AE1388" s="42"/>
      <c r="AF1388" s="42"/>
      <c r="AG1388" s="42"/>
      <c r="AH1388" s="42"/>
      <c r="AI1388" s="42"/>
    </row>
    <row r="1389" spans="11:35" ht="14.4">
      <c r="K1389" s="102">
        <v>46240</v>
      </c>
      <c r="L1389" s="103">
        <v>23729.45</v>
      </c>
      <c r="M1389" s="100">
        <f t="shared" si="134"/>
        <v>-2.5699846854188024E-4</v>
      </c>
      <c r="O1389" s="103">
        <v>1374.7</v>
      </c>
      <c r="P1389" s="44">
        <f t="shared" si="129"/>
        <v>-7.4368231046930688E-3</v>
      </c>
      <c r="Q1389" s="42"/>
      <c r="R1389" s="42"/>
      <c r="S1389" s="103">
        <v>8349</v>
      </c>
      <c r="T1389" s="44">
        <f t="shared" si="130"/>
        <v>-4.6494992846923822E-3</v>
      </c>
      <c r="U1389" s="42"/>
      <c r="V1389" s="42"/>
      <c r="W1389" s="103">
        <v>1830</v>
      </c>
      <c r="X1389" s="44">
        <f t="shared" si="131"/>
        <v>-2.7247956403270157E-3</v>
      </c>
      <c r="Y1389" s="42"/>
      <c r="Z1389" s="42"/>
      <c r="AA1389" s="103">
        <v>404.25190469</v>
      </c>
      <c r="AB1389" s="44">
        <f t="shared" si="132"/>
        <v>2.5358184354000279E-2</v>
      </c>
      <c r="AC1389" s="42"/>
      <c r="AD1389" s="42"/>
      <c r="AE1389" s="42"/>
      <c r="AF1389" s="42"/>
      <c r="AG1389" s="42"/>
      <c r="AH1389" s="42"/>
      <c r="AI1389" s="42"/>
    </row>
    <row r="1390" spans="11:35" ht="14.4">
      <c r="K1390" s="102">
        <v>46241</v>
      </c>
      <c r="L1390" s="103">
        <v>23712.1</v>
      </c>
      <c r="M1390" s="100">
        <f t="shared" si="134"/>
        <v>-7.3115896070086173E-4</v>
      </c>
      <c r="O1390" s="103">
        <v>1365</v>
      </c>
      <c r="P1390" s="44">
        <f t="shared" si="129"/>
        <v>-7.0560849639921264E-3</v>
      </c>
      <c r="Q1390" s="42"/>
      <c r="R1390" s="42"/>
      <c r="S1390" s="103">
        <v>8275</v>
      </c>
      <c r="T1390" s="44">
        <f t="shared" si="130"/>
        <v>-8.863336926578036E-3</v>
      </c>
      <c r="U1390" s="42"/>
      <c r="V1390" s="42"/>
      <c r="W1390" s="103">
        <v>1844.3</v>
      </c>
      <c r="X1390" s="44">
        <f t="shared" si="131"/>
        <v>7.8142076502731861E-3</v>
      </c>
      <c r="Y1390" s="42"/>
      <c r="Z1390" s="42"/>
      <c r="AA1390" s="103">
        <v>421.29776836000002</v>
      </c>
      <c r="AB1390" s="44">
        <f t="shared" si="132"/>
        <v>4.2166439965376501E-2</v>
      </c>
      <c r="AC1390" s="42"/>
      <c r="AD1390" s="42"/>
      <c r="AE1390" s="42"/>
      <c r="AF1390" s="42"/>
      <c r="AG1390" s="42"/>
      <c r="AH1390" s="42"/>
      <c r="AI1390" s="42"/>
    </row>
    <row r="1391" spans="11:35" ht="14.4">
      <c r="K1391" s="102">
        <v>46244</v>
      </c>
      <c r="L1391" s="103">
        <v>23743.200000000001</v>
      </c>
      <c r="M1391" s="100">
        <f t="shared" si="134"/>
        <v>1.3115666684941907E-3</v>
      </c>
      <c r="O1391" s="103">
        <v>1419</v>
      </c>
      <c r="P1391" s="44">
        <f t="shared" si="129"/>
        <v>3.9560439560439642E-2</v>
      </c>
      <c r="Q1391" s="42"/>
      <c r="R1391" s="42"/>
      <c r="S1391" s="103">
        <v>8300</v>
      </c>
      <c r="T1391" s="44">
        <f t="shared" si="130"/>
        <v>3.0211480362538623E-3</v>
      </c>
      <c r="U1391" s="42"/>
      <c r="V1391" s="42"/>
      <c r="W1391" s="103">
        <v>1854</v>
      </c>
      <c r="X1391" s="44">
        <f t="shared" si="131"/>
        <v>5.2594480290626411E-3</v>
      </c>
      <c r="Y1391" s="42"/>
      <c r="Z1391" s="42"/>
      <c r="AA1391" s="103">
        <v>432.89495419999997</v>
      </c>
      <c r="AB1391" s="44">
        <f t="shared" si="132"/>
        <v>2.7527289985761705E-2</v>
      </c>
      <c r="AC1391" s="42"/>
      <c r="AD1391" s="42"/>
      <c r="AE1391" s="42"/>
      <c r="AF1391" s="42"/>
      <c r="AG1391" s="42"/>
      <c r="AH1391" s="42"/>
      <c r="AI1391" s="42"/>
    </row>
    <row r="1392" spans="11:35" ht="14.4">
      <c r="K1392" s="102">
        <v>46245</v>
      </c>
      <c r="L1392" s="103">
        <v>23681.15</v>
      </c>
      <c r="M1392" s="100">
        <f t="shared" si="134"/>
        <v>-2.6133798308568545E-3</v>
      </c>
      <c r="O1392" s="103">
        <v>1428.9</v>
      </c>
      <c r="P1392" s="44">
        <f t="shared" si="129"/>
        <v>6.9767441860466572E-3</v>
      </c>
      <c r="Q1392" s="42"/>
      <c r="R1392" s="42"/>
      <c r="S1392" s="103">
        <v>8578.5</v>
      </c>
      <c r="T1392" s="44">
        <f t="shared" si="130"/>
        <v>3.3554216867469844E-2</v>
      </c>
      <c r="U1392" s="42"/>
      <c r="V1392" s="42"/>
      <c r="W1392" s="103">
        <v>1858</v>
      </c>
      <c r="X1392" s="44">
        <f t="shared" si="131"/>
        <v>2.1574973031284195E-3</v>
      </c>
      <c r="Y1392" s="42"/>
      <c r="Z1392" s="42"/>
      <c r="AA1392" s="103">
        <v>430.99541513999998</v>
      </c>
      <c r="AB1392" s="44">
        <f t="shared" si="132"/>
        <v>-4.387990762124705E-3</v>
      </c>
      <c r="AC1392" s="42"/>
      <c r="AD1392" s="42"/>
      <c r="AE1392" s="42"/>
      <c r="AF1392" s="42"/>
      <c r="AG1392" s="42"/>
      <c r="AH1392" s="42"/>
      <c r="AI1392" s="42"/>
    </row>
    <row r="1393" spans="11:35" ht="14.4">
      <c r="K1393" s="102">
        <v>46246</v>
      </c>
      <c r="L1393" s="103">
        <v>23672.45</v>
      </c>
      <c r="M1393" s="100">
        <f t="shared" si="134"/>
        <v>-3.6738080709763921E-4</v>
      </c>
      <c r="O1393" s="103">
        <v>1444.7</v>
      </c>
      <c r="P1393" s="44">
        <f t="shared" si="129"/>
        <v>1.1057456784939523E-2</v>
      </c>
      <c r="Q1393" s="42"/>
      <c r="R1393" s="42"/>
      <c r="S1393" s="103">
        <v>8600</v>
      </c>
      <c r="T1393" s="44">
        <f t="shared" si="130"/>
        <v>2.5062656641603454E-3</v>
      </c>
      <c r="U1393" s="42"/>
      <c r="V1393" s="42"/>
      <c r="W1393" s="103">
        <v>1850</v>
      </c>
      <c r="X1393" s="44">
        <f t="shared" si="131"/>
        <v>-4.3057050592034685E-3</v>
      </c>
      <c r="Y1393" s="42"/>
      <c r="Z1393" s="42"/>
      <c r="AA1393" s="103">
        <v>424.79691925999998</v>
      </c>
      <c r="AB1393" s="44">
        <f t="shared" si="132"/>
        <v>-1.4381813964277401E-2</v>
      </c>
      <c r="AC1393" s="42"/>
      <c r="AD1393" s="42"/>
      <c r="AE1393" s="42"/>
      <c r="AF1393" s="42"/>
      <c r="AG1393" s="42"/>
      <c r="AH1393" s="42"/>
      <c r="AI1393" s="42"/>
    </row>
    <row r="1394" spans="11:35" ht="14.4">
      <c r="K1394" s="102">
        <v>46247</v>
      </c>
      <c r="L1394" s="103">
        <v>23658.1</v>
      </c>
      <c r="M1394" s="100">
        <f t="shared" si="134"/>
        <v>-6.0618989584948491E-4</v>
      </c>
      <c r="O1394" s="103">
        <v>1454.5</v>
      </c>
      <c r="P1394" s="44">
        <f t="shared" si="129"/>
        <v>6.7834152419186111E-3</v>
      </c>
      <c r="Q1394" s="42"/>
      <c r="R1394" s="42"/>
      <c r="S1394" s="103">
        <v>8500</v>
      </c>
      <c r="T1394" s="44">
        <f t="shared" si="130"/>
        <v>-1.1627906976744207E-2</v>
      </c>
      <c r="U1394" s="42"/>
      <c r="V1394" s="42"/>
      <c r="W1394" s="103">
        <v>1851.7</v>
      </c>
      <c r="X1394" s="44">
        <f t="shared" si="131"/>
        <v>9.1891891891893174E-4</v>
      </c>
      <c r="Y1394" s="42"/>
      <c r="Z1394" s="42"/>
      <c r="AA1394" s="103">
        <v>430.14562135</v>
      </c>
      <c r="AB1394" s="44">
        <f t="shared" si="132"/>
        <v>1.2591197928924602E-2</v>
      </c>
      <c r="AC1394" s="42"/>
      <c r="AD1394" s="42"/>
      <c r="AE1394" s="42"/>
      <c r="AF1394" s="42"/>
      <c r="AG1394" s="42"/>
      <c r="AH1394" s="42"/>
      <c r="AI1394" s="42"/>
    </row>
    <row r="1395" spans="11:35" ht="14.4">
      <c r="K1395" s="102">
        <v>46248</v>
      </c>
      <c r="L1395" s="103">
        <v>23594.9</v>
      </c>
      <c r="M1395" s="100">
        <f t="shared" si="134"/>
        <v>-2.6713895029607526E-3</v>
      </c>
      <c r="O1395" s="103">
        <v>1451.3</v>
      </c>
      <c r="P1395" s="44">
        <f t="shared" si="129"/>
        <v>-2.2000687521485096E-3</v>
      </c>
      <c r="Q1395" s="42"/>
      <c r="R1395" s="42"/>
      <c r="S1395" s="103">
        <v>8477</v>
      </c>
      <c r="T1395" s="44">
        <f t="shared" si="130"/>
        <v>-2.7058823529412246E-3</v>
      </c>
      <c r="U1395" s="42"/>
      <c r="V1395" s="42"/>
      <c r="W1395" s="103">
        <v>1787.3</v>
      </c>
      <c r="X1395" s="44">
        <f t="shared" si="131"/>
        <v>-3.4778851865853055E-2</v>
      </c>
      <c r="Y1395" s="42"/>
      <c r="Z1395" s="42"/>
      <c r="AA1395" s="103">
        <v>422.09757428</v>
      </c>
      <c r="AB1395" s="44">
        <f t="shared" si="132"/>
        <v>-1.8710052295177193E-2</v>
      </c>
      <c r="AC1395" s="42"/>
      <c r="AD1395" s="42"/>
      <c r="AE1395" s="42"/>
      <c r="AF1395" s="42"/>
      <c r="AG1395" s="42"/>
      <c r="AH1395" s="42"/>
      <c r="AI1395" s="42"/>
    </row>
    <row r="1396" spans="11:35" ht="14.4">
      <c r="K1396" s="102">
        <v>46251</v>
      </c>
      <c r="L1396" s="103">
        <v>23564.45</v>
      </c>
      <c r="M1396" s="100">
        <f t="shared" si="134"/>
        <v>-1.290533123683546E-3</v>
      </c>
      <c r="O1396" s="103">
        <v>1515</v>
      </c>
      <c r="P1396" s="44">
        <f t="shared" si="129"/>
        <v>4.3891683318404207E-2</v>
      </c>
      <c r="Q1396" s="42"/>
      <c r="R1396" s="42"/>
      <c r="S1396" s="103">
        <v>8481.5</v>
      </c>
      <c r="T1396" s="44">
        <f t="shared" si="130"/>
        <v>5.3084817742132806E-4</v>
      </c>
      <c r="U1396" s="42"/>
      <c r="V1396" s="42"/>
      <c r="W1396" s="103">
        <v>1809.7</v>
      </c>
      <c r="X1396" s="44">
        <f t="shared" si="131"/>
        <v>1.2532870810720187E-2</v>
      </c>
      <c r="Y1396" s="42"/>
      <c r="Z1396" s="42"/>
      <c r="AA1396" s="103">
        <v>418.09854467999997</v>
      </c>
      <c r="AB1396" s="44">
        <f t="shared" si="132"/>
        <v>-9.4741828517290738E-3</v>
      </c>
      <c r="AC1396" s="42"/>
      <c r="AD1396" s="42"/>
      <c r="AE1396" s="42"/>
      <c r="AF1396" s="42"/>
      <c r="AG1396" s="42"/>
      <c r="AH1396" s="42"/>
      <c r="AI1396" s="42"/>
    </row>
    <row r="1397" spans="11:35" ht="14.4">
      <c r="K1397" s="102">
        <v>46252</v>
      </c>
      <c r="L1397" s="103">
        <v>23472.400000000001</v>
      </c>
      <c r="M1397" s="100">
        <f t="shared" ref="M1397:M1412" si="135">L1397/L1396-1</f>
        <v>-3.906308019071103E-3</v>
      </c>
      <c r="O1397" s="103">
        <v>1565.7</v>
      </c>
      <c r="P1397" s="44">
        <f t="shared" si="129"/>
        <v>3.3465346534653495E-2</v>
      </c>
      <c r="Q1397" s="42"/>
      <c r="R1397" s="42"/>
      <c r="S1397" s="103">
        <v>8588</v>
      </c>
      <c r="T1397" s="44">
        <f t="shared" si="130"/>
        <v>1.2556741142486505E-2</v>
      </c>
      <c r="U1397" s="42"/>
      <c r="V1397" s="42"/>
      <c r="W1397" s="103">
        <v>1814</v>
      </c>
      <c r="X1397" s="44">
        <f t="shared" si="131"/>
        <v>2.3760844338840403E-3</v>
      </c>
      <c r="Y1397" s="42"/>
      <c r="Z1397" s="42"/>
      <c r="AA1397" s="103">
        <v>421.29776836000002</v>
      </c>
      <c r="AB1397" s="44">
        <f t="shared" si="132"/>
        <v>7.651841224294742E-3</v>
      </c>
      <c r="AC1397" s="42"/>
      <c r="AD1397" s="42"/>
      <c r="AE1397" s="42"/>
      <c r="AF1397" s="42"/>
      <c r="AG1397" s="42"/>
      <c r="AH1397" s="42"/>
      <c r="AI1397" s="42"/>
    </row>
    <row r="1398" spans="11:35" ht="14.4">
      <c r="K1398" s="102">
        <v>46253</v>
      </c>
      <c r="L1398" s="103">
        <v>23386.2</v>
      </c>
      <c r="M1398" s="100">
        <f t="shared" si="135"/>
        <v>-3.6723982208892725E-3</v>
      </c>
      <c r="O1398" s="103">
        <v>1587.5</v>
      </c>
      <c r="P1398" s="44">
        <f t="shared" si="129"/>
        <v>1.3923484703327604E-2</v>
      </c>
      <c r="Q1398" s="42"/>
      <c r="R1398" s="42"/>
      <c r="S1398" s="103">
        <v>8560</v>
      </c>
      <c r="T1398" s="44">
        <f t="shared" si="130"/>
        <v>-3.26036329762458E-3</v>
      </c>
      <c r="U1398" s="42"/>
      <c r="V1398" s="42"/>
      <c r="W1398" s="103">
        <v>1801.8</v>
      </c>
      <c r="X1398" s="44">
        <f t="shared" si="131"/>
        <v>-6.7254685777288215E-3</v>
      </c>
      <c r="Y1398" s="42"/>
      <c r="Z1398" s="42"/>
      <c r="AA1398" s="103">
        <v>421.64768344999999</v>
      </c>
      <c r="AB1398" s="44">
        <f t="shared" si="132"/>
        <v>8.3056478405318934E-4</v>
      </c>
      <c r="AC1398" s="42"/>
      <c r="AD1398" s="42"/>
      <c r="AE1398" s="42"/>
      <c r="AF1398" s="42"/>
      <c r="AG1398" s="42"/>
      <c r="AH1398" s="42"/>
      <c r="AI1398" s="42"/>
    </row>
    <row r="1399" spans="11:35" ht="14.4">
      <c r="K1399" s="102">
        <v>46254</v>
      </c>
      <c r="L1399" s="103">
        <v>23512.95</v>
      </c>
      <c r="M1399" s="100">
        <f t="shared" si="135"/>
        <v>5.419862996125957E-3</v>
      </c>
      <c r="O1399" s="103">
        <v>1576.7</v>
      </c>
      <c r="P1399" s="44">
        <f t="shared" si="129"/>
        <v>-6.8031496062991303E-3</v>
      </c>
      <c r="Q1399" s="42"/>
      <c r="R1399" s="42"/>
      <c r="S1399" s="103">
        <v>8570</v>
      </c>
      <c r="T1399" s="44">
        <f t="shared" si="130"/>
        <v>1.1682242990653791E-3</v>
      </c>
      <c r="U1399" s="42"/>
      <c r="V1399" s="42"/>
      <c r="W1399" s="103">
        <v>1825</v>
      </c>
      <c r="X1399" s="44">
        <f t="shared" si="131"/>
        <v>1.287601287601281E-2</v>
      </c>
      <c r="Y1399" s="42"/>
      <c r="Z1399" s="42"/>
      <c r="AA1399" s="103">
        <v>413.59963637999999</v>
      </c>
      <c r="AB1399" s="44">
        <f t="shared" si="132"/>
        <v>-1.9087136929460624E-2</v>
      </c>
      <c r="AC1399" s="42"/>
      <c r="AD1399" s="42"/>
      <c r="AE1399" s="42"/>
      <c r="AF1399" s="42"/>
      <c r="AG1399" s="42"/>
      <c r="AH1399" s="42"/>
      <c r="AI1399" s="42"/>
    </row>
    <row r="1400" spans="11:35" ht="14.4">
      <c r="K1400" s="102">
        <v>46255</v>
      </c>
      <c r="L1400" s="103">
        <v>23530.3</v>
      </c>
      <c r="M1400" s="100">
        <f t="shared" si="135"/>
        <v>7.3789124716383547E-4</v>
      </c>
      <c r="O1400" s="103">
        <v>1571.3</v>
      </c>
      <c r="P1400" s="44">
        <f t="shared" si="129"/>
        <v>-3.4248747383777145E-3</v>
      </c>
      <c r="Q1400" s="42"/>
      <c r="R1400" s="42"/>
      <c r="S1400" s="103">
        <v>8597</v>
      </c>
      <c r="T1400" s="44">
        <f t="shared" si="130"/>
        <v>3.1505250875145663E-3</v>
      </c>
      <c r="U1400" s="42"/>
      <c r="V1400" s="42"/>
      <c r="W1400" s="103">
        <v>1802</v>
      </c>
      <c r="X1400" s="44">
        <f t="shared" si="131"/>
        <v>-1.2602739726027434E-2</v>
      </c>
      <c r="Y1400" s="42"/>
      <c r="Z1400" s="42"/>
      <c r="AA1400" s="103">
        <v>431.3953181</v>
      </c>
      <c r="AB1400" s="44">
        <f t="shared" si="132"/>
        <v>4.3026347594875558E-2</v>
      </c>
      <c r="AC1400" s="42"/>
      <c r="AD1400" s="42"/>
      <c r="AE1400" s="42"/>
      <c r="AF1400" s="42"/>
      <c r="AG1400" s="42"/>
      <c r="AH1400" s="42"/>
      <c r="AI1400" s="42"/>
    </row>
    <row r="1401" spans="11:35" ht="14.4">
      <c r="K1401" s="102">
        <v>46258</v>
      </c>
      <c r="L1401" s="103">
        <v>23511.75</v>
      </c>
      <c r="M1401" s="100">
        <f t="shared" si="135"/>
        <v>-7.8834523996718087E-4</v>
      </c>
      <c r="O1401" s="103">
        <v>1539.4</v>
      </c>
      <c r="P1401" s="44">
        <f t="shared" si="129"/>
        <v>-2.0301661044994534E-2</v>
      </c>
      <c r="Q1401" s="42"/>
      <c r="R1401" s="42"/>
      <c r="S1401" s="103">
        <v>8496</v>
      </c>
      <c r="T1401" s="44">
        <f t="shared" si="130"/>
        <v>-1.1748284285215793E-2</v>
      </c>
      <c r="U1401" s="42"/>
      <c r="V1401" s="42"/>
      <c r="W1401" s="103">
        <v>1801</v>
      </c>
      <c r="X1401" s="44">
        <f t="shared" si="131"/>
        <v>-5.5493895671476778E-4</v>
      </c>
      <c r="Y1401" s="42"/>
      <c r="Z1401" s="42"/>
      <c r="AA1401" s="103">
        <v>417.89859319999999</v>
      </c>
      <c r="AB1401" s="44">
        <f t="shared" si="132"/>
        <v>-3.1286210892236377E-2</v>
      </c>
      <c r="AC1401" s="42"/>
      <c r="AD1401" s="42"/>
      <c r="AE1401" s="42"/>
      <c r="AF1401" s="42"/>
      <c r="AG1401" s="42"/>
      <c r="AH1401" s="42"/>
      <c r="AI1401" s="42"/>
    </row>
    <row r="1402" spans="11:35" ht="14.4">
      <c r="K1402" s="102">
        <v>46259</v>
      </c>
      <c r="L1402" s="103">
        <v>23611.599999999999</v>
      </c>
      <c r="M1402" s="100">
        <f t="shared" si="135"/>
        <v>4.2468127638308761E-3</v>
      </c>
      <c r="O1402" s="103">
        <v>1548</v>
      </c>
      <c r="P1402" s="44">
        <f t="shared" si="129"/>
        <v>5.5865921787709993E-3</v>
      </c>
      <c r="Q1402" s="42"/>
      <c r="R1402" s="42"/>
      <c r="S1402" s="103">
        <v>8744.5</v>
      </c>
      <c r="T1402" s="44">
        <f t="shared" si="130"/>
        <v>2.9249058380414361E-2</v>
      </c>
      <c r="U1402" s="42"/>
      <c r="V1402" s="42"/>
      <c r="W1402" s="103">
        <v>1866.2</v>
      </c>
      <c r="X1402" s="44">
        <f t="shared" si="131"/>
        <v>3.6202109938922922E-2</v>
      </c>
      <c r="Y1402" s="42"/>
      <c r="Z1402" s="42"/>
      <c r="AA1402" s="103">
        <v>413.54964851</v>
      </c>
      <c r="AB1402" s="44">
        <f t="shared" si="132"/>
        <v>-1.0406698564593309E-2</v>
      </c>
      <c r="AC1402" s="42"/>
      <c r="AD1402" s="42"/>
      <c r="AE1402" s="42"/>
      <c r="AF1402" s="42"/>
      <c r="AG1402" s="42"/>
      <c r="AH1402" s="42"/>
      <c r="AI1402" s="42"/>
    </row>
    <row r="1403" spans="11:35" ht="14.4">
      <c r="K1403" s="102">
        <v>46260</v>
      </c>
      <c r="L1403" s="103">
        <v>23559.200000000001</v>
      </c>
      <c r="M1403" s="100">
        <f t="shared" si="135"/>
        <v>-2.2192481661554853E-3</v>
      </c>
      <c r="O1403" s="103">
        <v>1542.2</v>
      </c>
      <c r="P1403" s="44">
        <f t="shared" si="129"/>
        <v>-3.7467700258397851E-3</v>
      </c>
      <c r="Q1403" s="42"/>
      <c r="R1403" s="42"/>
      <c r="S1403" s="103">
        <v>9025</v>
      </c>
      <c r="T1403" s="44">
        <f t="shared" si="130"/>
        <v>3.2077305735033423E-2</v>
      </c>
      <c r="U1403" s="42"/>
      <c r="V1403" s="42"/>
      <c r="W1403" s="103">
        <v>1887</v>
      </c>
      <c r="X1403" s="44">
        <f t="shared" si="131"/>
        <v>1.1145643553745588E-2</v>
      </c>
      <c r="Y1403" s="42"/>
      <c r="Z1403" s="42"/>
      <c r="AA1403" s="103">
        <v>408.35091003000002</v>
      </c>
      <c r="AB1403" s="44">
        <f t="shared" si="132"/>
        <v>-1.2571014142390813E-2</v>
      </c>
      <c r="AC1403" s="42"/>
      <c r="AD1403" s="42"/>
      <c r="AE1403" s="42"/>
      <c r="AF1403" s="42"/>
      <c r="AG1403" s="42"/>
      <c r="AH1403" s="42"/>
      <c r="AI1403" s="42"/>
    </row>
    <row r="1404" spans="11:35" ht="14.4">
      <c r="K1404" s="102">
        <v>46261</v>
      </c>
      <c r="L1404" s="103">
        <v>23482</v>
      </c>
      <c r="M1404" s="100">
        <f t="shared" si="135"/>
        <v>-3.2768515059934389E-3</v>
      </c>
      <c r="O1404" s="103">
        <v>1481.9</v>
      </c>
      <c r="P1404" s="44">
        <f t="shared" si="129"/>
        <v>-3.9099987031513406E-2</v>
      </c>
      <c r="Q1404" s="42"/>
      <c r="R1404" s="42"/>
      <c r="S1404" s="103">
        <v>9060</v>
      </c>
      <c r="T1404" s="44">
        <f t="shared" si="130"/>
        <v>3.8781163434902233E-3</v>
      </c>
      <c r="U1404" s="42"/>
      <c r="V1404" s="42"/>
      <c r="W1404" s="103">
        <v>1929.4</v>
      </c>
      <c r="X1404" s="44">
        <f t="shared" si="131"/>
        <v>2.2469528351881429E-2</v>
      </c>
      <c r="Y1404" s="42"/>
      <c r="Z1404" s="42"/>
      <c r="AA1404" s="103">
        <v>412.10000028000002</v>
      </c>
      <c r="AB1404" s="44">
        <f t="shared" si="132"/>
        <v>9.1810503121556586E-3</v>
      </c>
      <c r="AC1404" s="42"/>
      <c r="AD1404" s="42"/>
      <c r="AE1404" s="42"/>
      <c r="AF1404" s="42"/>
      <c r="AG1404" s="42"/>
      <c r="AH1404" s="42"/>
      <c r="AI1404" s="42"/>
    </row>
    <row r="1405" spans="11:35" ht="14.4">
      <c r="K1405" s="102">
        <v>46262</v>
      </c>
      <c r="L1405" s="103">
        <v>23528.55</v>
      </c>
      <c r="M1405" s="100">
        <f t="shared" si="135"/>
        <v>1.9823694744911524E-3</v>
      </c>
      <c r="O1405" s="103">
        <v>1481.1</v>
      </c>
      <c r="P1405" s="44">
        <f t="shared" si="129"/>
        <v>-5.3984749308333413E-4</v>
      </c>
      <c r="Q1405" s="42"/>
      <c r="R1405" s="42"/>
      <c r="S1405" s="103">
        <v>9239</v>
      </c>
      <c r="T1405" s="44">
        <f t="shared" si="130"/>
        <v>1.9757174392935895E-2</v>
      </c>
      <c r="U1405" s="42"/>
      <c r="V1405" s="42"/>
      <c r="W1405" s="103">
        <v>1938.5</v>
      </c>
      <c r="X1405" s="44">
        <f t="shared" si="131"/>
        <v>4.7164921737328225E-3</v>
      </c>
      <c r="Y1405" s="42"/>
      <c r="Z1405" s="42"/>
      <c r="AA1405" s="103">
        <v>406.3</v>
      </c>
      <c r="AB1405" s="44">
        <f t="shared" si="132"/>
        <v>-1.4074254491771909E-2</v>
      </c>
      <c r="AC1405" s="42"/>
      <c r="AD1405" s="42"/>
      <c r="AE1405" s="42"/>
      <c r="AF1405" s="42"/>
      <c r="AG1405" s="42"/>
      <c r="AH1405" s="42"/>
      <c r="AI1405" s="42"/>
    </row>
    <row r="1406" spans="11:35" ht="14.4">
      <c r="K1406" s="102">
        <v>46265</v>
      </c>
      <c r="L1406" s="103">
        <v>23450.35</v>
      </c>
      <c r="M1406" s="100">
        <f t="shared" si="135"/>
        <v>-3.3236217276457758E-3</v>
      </c>
      <c r="O1406" s="103">
        <v>1446.1</v>
      </c>
      <c r="P1406" s="44">
        <f t="shared" si="129"/>
        <v>-2.3631085004388597E-2</v>
      </c>
      <c r="Q1406" s="42"/>
      <c r="R1406" s="42"/>
      <c r="S1406" s="103">
        <v>9467</v>
      </c>
      <c r="T1406" s="44">
        <f t="shared" si="130"/>
        <v>2.467799545405347E-2</v>
      </c>
      <c r="U1406" s="42"/>
      <c r="V1406" s="42"/>
      <c r="W1406" s="103">
        <v>1915</v>
      </c>
      <c r="X1406" s="44">
        <f t="shared" si="131"/>
        <v>-1.2122775341759096E-2</v>
      </c>
      <c r="Y1406" s="42"/>
      <c r="Z1406" s="42"/>
      <c r="AA1406" s="103">
        <v>416.35</v>
      </c>
      <c r="AB1406" s="44">
        <f t="shared" si="132"/>
        <v>2.4735417179424068E-2</v>
      </c>
      <c r="AC1406" s="42"/>
      <c r="AD1406" s="42"/>
      <c r="AE1406" s="42"/>
      <c r="AF1406" s="42"/>
      <c r="AG1406" s="42"/>
      <c r="AH1406" s="42"/>
      <c r="AI1406" s="42"/>
    </row>
    <row r="1407" spans="11:35" ht="14.4">
      <c r="K1407" s="102">
        <v>46266</v>
      </c>
      <c r="L1407" s="103">
        <v>23339.9</v>
      </c>
      <c r="M1407" s="100">
        <f t="shared" si="135"/>
        <v>-4.7099510241850329E-3</v>
      </c>
      <c r="O1407" s="103">
        <v>1484.3</v>
      </c>
      <c r="P1407" s="44">
        <f t="shared" si="129"/>
        <v>2.6415877186916514E-2</v>
      </c>
      <c r="Q1407" s="42"/>
      <c r="R1407" s="42"/>
      <c r="S1407" s="103">
        <v>9165</v>
      </c>
      <c r="T1407" s="44">
        <f t="shared" si="130"/>
        <v>-3.1900285201225342E-2</v>
      </c>
      <c r="U1407" s="42"/>
      <c r="V1407" s="42"/>
      <c r="W1407" s="103">
        <v>1861.6</v>
      </c>
      <c r="X1407" s="44">
        <f t="shared" si="131"/>
        <v>-2.7885117493472666E-2</v>
      </c>
      <c r="Y1407" s="42"/>
      <c r="Z1407" s="42"/>
      <c r="AA1407" s="103">
        <v>421.05</v>
      </c>
      <c r="AB1407" s="44">
        <f t="shared" si="132"/>
        <v>1.1288579320283487E-2</v>
      </c>
      <c r="AC1407" s="42"/>
      <c r="AD1407" s="42"/>
      <c r="AE1407" s="42"/>
      <c r="AF1407" s="42"/>
      <c r="AG1407" s="42"/>
      <c r="AH1407" s="42"/>
      <c r="AI1407" s="42"/>
    </row>
    <row r="1408" spans="11:35" ht="14.4">
      <c r="K1408" s="102">
        <v>46267</v>
      </c>
      <c r="L1408" s="103">
        <v>23222.799999999999</v>
      </c>
      <c r="M1408" s="100">
        <f t="shared" si="135"/>
        <v>-5.0171594565530109E-3</v>
      </c>
      <c r="O1408" s="103">
        <v>1444.8</v>
      </c>
      <c r="P1408" s="44">
        <f t="shared" si="129"/>
        <v>-2.6611870915583147E-2</v>
      </c>
      <c r="Q1408" s="42"/>
      <c r="R1408" s="42"/>
      <c r="S1408" s="103">
        <v>9220</v>
      </c>
      <c r="T1408" s="44">
        <f t="shared" si="130"/>
        <v>6.0010911074741546E-3</v>
      </c>
      <c r="U1408" s="42"/>
      <c r="V1408" s="42"/>
      <c r="W1408" s="103">
        <v>1864</v>
      </c>
      <c r="X1408" s="44">
        <f t="shared" si="131"/>
        <v>1.2892135797164528E-3</v>
      </c>
      <c r="Y1408" s="42"/>
      <c r="Z1408" s="42"/>
      <c r="AA1408" s="103">
        <v>438.8</v>
      </c>
      <c r="AB1408" s="44">
        <f t="shared" si="132"/>
        <v>4.2156513478209146E-2</v>
      </c>
      <c r="AC1408" s="42"/>
      <c r="AD1408" s="42"/>
      <c r="AE1408" s="42"/>
      <c r="AF1408" s="42"/>
      <c r="AG1408" s="42"/>
      <c r="AH1408" s="42"/>
      <c r="AI1408" s="42"/>
    </row>
    <row r="1409" spans="11:35" ht="14.4">
      <c r="K1409" s="102">
        <v>46268</v>
      </c>
      <c r="L1409" s="103">
        <v>23254.05</v>
      </c>
      <c r="M1409" s="100">
        <f t="shared" si="135"/>
        <v>1.3456602993608957E-3</v>
      </c>
      <c r="O1409" s="103">
        <v>1447.7</v>
      </c>
      <c r="P1409" s="44">
        <f t="shared" si="129"/>
        <v>2.0071982281284484E-3</v>
      </c>
      <c r="Q1409" s="42"/>
      <c r="R1409" s="42"/>
      <c r="S1409" s="103">
        <v>9250</v>
      </c>
      <c r="T1409" s="44">
        <f t="shared" si="130"/>
        <v>3.2537960954446277E-3</v>
      </c>
      <c r="U1409" s="42"/>
      <c r="V1409" s="42"/>
      <c r="W1409" s="103">
        <v>1868.5</v>
      </c>
      <c r="X1409" s="44">
        <f t="shared" si="131"/>
        <v>2.4141630901286515E-3</v>
      </c>
      <c r="Y1409" s="42"/>
      <c r="Z1409" s="42"/>
      <c r="AA1409" s="103">
        <v>439.35</v>
      </c>
      <c r="AB1409" s="44">
        <f t="shared" si="132"/>
        <v>1.2534184138559556E-3</v>
      </c>
      <c r="AC1409" s="42"/>
      <c r="AD1409" s="42"/>
      <c r="AE1409" s="42"/>
      <c r="AF1409" s="42"/>
      <c r="AG1409" s="42"/>
      <c r="AH1409" s="42"/>
      <c r="AI1409" s="42"/>
    </row>
    <row r="1410" spans="11:35" ht="14.4">
      <c r="K1410" s="102">
        <v>46269</v>
      </c>
      <c r="L1410" s="103">
        <v>23254.15</v>
      </c>
      <c r="M1410" s="100">
        <f t="shared" si="135"/>
        <v>4.3003261798180148E-6</v>
      </c>
      <c r="O1410" s="103">
        <v>1417.1</v>
      </c>
      <c r="P1410" s="44">
        <f t="shared" si="129"/>
        <v>-2.1136975892795618E-2</v>
      </c>
      <c r="Q1410" s="42"/>
      <c r="R1410" s="42"/>
      <c r="S1410" s="103">
        <v>9100</v>
      </c>
      <c r="T1410" s="44">
        <f t="shared" si="130"/>
        <v>-1.6216216216216162E-2</v>
      </c>
      <c r="U1410" s="42"/>
      <c r="V1410" s="42"/>
      <c r="W1410" s="103">
        <v>1840</v>
      </c>
      <c r="X1410" s="44">
        <f t="shared" si="131"/>
        <v>-1.52528766390152E-2</v>
      </c>
      <c r="Y1410" s="42"/>
      <c r="Z1410" s="42"/>
      <c r="AA1410" s="103">
        <v>444.9</v>
      </c>
      <c r="AB1410" s="44">
        <f t="shared" si="132"/>
        <v>1.2632297712529716E-2</v>
      </c>
      <c r="AC1410" s="42"/>
      <c r="AD1410" s="42"/>
      <c r="AE1410" s="42"/>
      <c r="AF1410" s="42"/>
      <c r="AG1410" s="42"/>
      <c r="AH1410" s="42"/>
      <c r="AI1410" s="42"/>
    </row>
    <row r="1411" spans="11:35" ht="14.4">
      <c r="K1411" s="102">
        <v>46272</v>
      </c>
      <c r="L1411" s="103">
        <v>23156.2</v>
      </c>
      <c r="M1411" s="100">
        <f t="shared" si="135"/>
        <v>-4.212151379431206E-3</v>
      </c>
      <c r="O1411" s="103">
        <v>1443.2</v>
      </c>
      <c r="P1411" s="44">
        <f t="shared" si="129"/>
        <v>1.8417895702491194E-2</v>
      </c>
      <c r="Q1411" s="42"/>
      <c r="R1411" s="42"/>
      <c r="S1411" s="103">
        <v>9315</v>
      </c>
      <c r="T1411" s="44">
        <f t="shared" si="130"/>
        <v>2.3626373626373542E-2</v>
      </c>
      <c r="U1411" s="42"/>
      <c r="V1411" s="42"/>
      <c r="W1411" s="103">
        <v>1876.7</v>
      </c>
      <c r="X1411" s="44">
        <f t="shared" si="131"/>
        <v>1.9945652173912976E-2</v>
      </c>
      <c r="Y1411" s="42"/>
      <c r="Z1411" s="42"/>
      <c r="AA1411" s="103">
        <v>448</v>
      </c>
      <c r="AB1411" s="44">
        <f t="shared" si="132"/>
        <v>6.9678579456058376E-3</v>
      </c>
      <c r="AC1411" s="42"/>
      <c r="AD1411" s="42"/>
      <c r="AE1411" s="42"/>
      <c r="AF1411" s="42"/>
      <c r="AG1411" s="42"/>
      <c r="AH1411" s="42"/>
      <c r="AI1411" s="42"/>
    </row>
    <row r="1412" spans="11:35" ht="14.4">
      <c r="K1412" s="102">
        <v>46273</v>
      </c>
      <c r="L1412" s="103">
        <v>23106.1</v>
      </c>
      <c r="M1412" s="100">
        <f t="shared" si="135"/>
        <v>-2.1635674247071357E-3</v>
      </c>
      <c r="O1412" s="103">
        <v>1470.5</v>
      </c>
      <c r="P1412" s="44">
        <f t="shared" si="129"/>
        <v>1.8916297117516523E-2</v>
      </c>
      <c r="Q1412" s="42"/>
      <c r="R1412" s="42"/>
      <c r="S1412" s="103">
        <v>9575</v>
      </c>
      <c r="T1412" s="44">
        <f t="shared" si="130"/>
        <v>2.791196994095535E-2</v>
      </c>
      <c r="U1412" s="42"/>
      <c r="V1412" s="42"/>
      <c r="W1412" s="103">
        <v>1946.9</v>
      </c>
      <c r="X1412" s="44">
        <f t="shared" si="131"/>
        <v>3.7406085149464419E-2</v>
      </c>
      <c r="Y1412" s="42"/>
      <c r="Z1412" s="42"/>
      <c r="AA1412" s="103">
        <v>440.3</v>
      </c>
      <c r="AB1412" s="44">
        <f t="shared" si="132"/>
        <v>-1.7187500000000022E-2</v>
      </c>
      <c r="AC1412" s="42"/>
      <c r="AD1412" s="42"/>
      <c r="AE1412" s="42"/>
      <c r="AF1412" s="42"/>
      <c r="AG1412" s="42"/>
      <c r="AH1412" s="42"/>
      <c r="AI1412" s="42"/>
    </row>
    <row r="1413" spans="11:35" ht="14.4">
      <c r="K1413" s="102">
        <v>46274</v>
      </c>
      <c r="L1413" s="103">
        <v>22958.75</v>
      </c>
      <c r="M1413" s="100">
        <f t="shared" ref="M1413:M1428" si="136">L1413/L1412-1</f>
        <v>-6.3771038816589076E-3</v>
      </c>
      <c r="O1413" s="103">
        <v>1464.5</v>
      </c>
      <c r="P1413" s="44">
        <f t="shared" si="129"/>
        <v>-4.080244814688827E-3</v>
      </c>
      <c r="Q1413" s="42"/>
      <c r="R1413" s="42"/>
      <c r="S1413" s="103">
        <v>9488</v>
      </c>
      <c r="T1413" s="44">
        <f t="shared" si="130"/>
        <v>-9.0861618798955268E-3</v>
      </c>
      <c r="U1413" s="42"/>
      <c r="V1413" s="42"/>
      <c r="W1413" s="103">
        <v>1937</v>
      </c>
      <c r="X1413" s="44">
        <f t="shared" si="131"/>
        <v>-5.0850069341004112E-3</v>
      </c>
      <c r="Y1413" s="42"/>
      <c r="Z1413" s="42"/>
      <c r="AA1413" s="103">
        <v>428.85</v>
      </c>
      <c r="AB1413" s="44">
        <f t="shared" si="132"/>
        <v>-2.6004996593231855E-2</v>
      </c>
      <c r="AC1413" s="42"/>
      <c r="AD1413" s="42"/>
      <c r="AE1413" s="42"/>
      <c r="AF1413" s="42"/>
      <c r="AG1413" s="42"/>
      <c r="AH1413" s="42"/>
      <c r="AI1413" s="42"/>
    </row>
    <row r="1414" spans="11:35" ht="14.4">
      <c r="K1414" s="102">
        <v>46275</v>
      </c>
      <c r="L1414" s="103">
        <v>22952.35</v>
      </c>
      <c r="M1414" s="100">
        <f t="shared" si="136"/>
        <v>-2.7876082103783784E-4</v>
      </c>
      <c r="O1414" s="103">
        <v>1452.8</v>
      </c>
      <c r="P1414" s="44">
        <f t="shared" si="129"/>
        <v>-7.9890747695459119E-3</v>
      </c>
      <c r="Q1414" s="42"/>
      <c r="R1414" s="42"/>
      <c r="S1414" s="103">
        <v>9438.5</v>
      </c>
      <c r="T1414" s="44">
        <f t="shared" si="130"/>
        <v>-5.2171163575042145E-3</v>
      </c>
      <c r="U1414" s="42"/>
      <c r="V1414" s="42"/>
      <c r="W1414" s="103">
        <v>1945</v>
      </c>
      <c r="X1414" s="44">
        <f t="shared" si="131"/>
        <v>4.1300980898295592E-3</v>
      </c>
      <c r="Y1414" s="42"/>
      <c r="Z1414" s="42"/>
      <c r="AA1414" s="103">
        <v>422.65</v>
      </c>
      <c r="AB1414" s="44">
        <f t="shared" si="132"/>
        <v>-1.4457269441529808E-2</v>
      </c>
      <c r="AC1414" s="42"/>
      <c r="AD1414" s="42"/>
      <c r="AE1414" s="42"/>
      <c r="AF1414" s="42"/>
      <c r="AG1414" s="42"/>
      <c r="AH1414" s="42"/>
      <c r="AI1414" s="42"/>
    </row>
    <row r="1415" spans="11:35" ht="14.4">
      <c r="K1415" s="102">
        <v>46276</v>
      </c>
      <c r="L1415" s="103">
        <v>22866.5</v>
      </c>
      <c r="M1415" s="100">
        <f t="shared" si="136"/>
        <v>-3.7403577411462274E-3</v>
      </c>
      <c r="O1415" s="103">
        <v>1505.7</v>
      </c>
      <c r="P1415" s="44">
        <f t="shared" si="129"/>
        <v>3.6412444933920707E-2</v>
      </c>
      <c r="Q1415" s="42"/>
      <c r="R1415" s="42"/>
      <c r="S1415" s="103">
        <v>9322</v>
      </c>
      <c r="T1415" s="44">
        <f t="shared" si="130"/>
        <v>-1.2343062986703401E-2</v>
      </c>
      <c r="U1415" s="42"/>
      <c r="V1415" s="42"/>
      <c r="W1415" s="103">
        <v>1969</v>
      </c>
      <c r="X1415" s="44">
        <f t="shared" si="131"/>
        <v>1.2339331619537264E-2</v>
      </c>
      <c r="Y1415" s="42"/>
      <c r="Z1415" s="42"/>
      <c r="AA1415" s="103">
        <v>425.1</v>
      </c>
      <c r="AB1415" s="44">
        <f t="shared" si="132"/>
        <v>5.7967585472613603E-3</v>
      </c>
      <c r="AC1415" s="42"/>
      <c r="AD1415" s="42"/>
      <c r="AE1415" s="42"/>
      <c r="AF1415" s="42"/>
      <c r="AG1415" s="42"/>
      <c r="AH1415" s="42"/>
      <c r="AI1415" s="42"/>
    </row>
    <row r="1416" spans="11:35" ht="14.4">
      <c r="K1416" s="102">
        <v>46280</v>
      </c>
      <c r="L1416" s="103">
        <v>22477.45</v>
      </c>
      <c r="M1416" s="100">
        <f t="shared" si="136"/>
        <v>-1.7013972405046651E-2</v>
      </c>
      <c r="O1416" s="103">
        <v>1473</v>
      </c>
      <c r="P1416" s="44">
        <f t="shared" si="129"/>
        <v>-2.1717473600318837E-2</v>
      </c>
      <c r="Q1416" s="42"/>
      <c r="R1416" s="42"/>
      <c r="S1416" s="103">
        <v>9198</v>
      </c>
      <c r="T1416" s="44">
        <f t="shared" si="130"/>
        <v>-1.330186655224197E-2</v>
      </c>
      <c r="U1416" s="42"/>
      <c r="V1416" s="42"/>
      <c r="W1416" s="103">
        <v>1926.9</v>
      </c>
      <c r="X1416" s="44">
        <f t="shared" si="131"/>
        <v>-2.138141188420517E-2</v>
      </c>
      <c r="Y1416" s="42"/>
      <c r="Z1416" s="42"/>
      <c r="AA1416" s="103">
        <v>425.1</v>
      </c>
      <c r="AB1416" s="44">
        <f t="shared" si="132"/>
        <v>0</v>
      </c>
      <c r="AC1416" s="42"/>
      <c r="AD1416" s="42"/>
      <c r="AE1416" s="42"/>
      <c r="AF1416" s="42"/>
      <c r="AG1416" s="42"/>
      <c r="AH1416" s="42"/>
      <c r="AI1416" s="42"/>
    </row>
    <row r="1417" spans="11:35" ht="14.4">
      <c r="K1417" s="102">
        <v>46281</v>
      </c>
      <c r="L1417" s="103">
        <v>22532</v>
      </c>
      <c r="M1417" s="100">
        <f t="shared" si="136"/>
        <v>2.4268767142179293E-3</v>
      </c>
      <c r="O1417" s="103">
        <v>1453.8</v>
      </c>
      <c r="P1417" s="44">
        <f t="shared" si="129"/>
        <v>-1.3034623217922592E-2</v>
      </c>
      <c r="Q1417" s="42"/>
      <c r="R1417" s="42"/>
      <c r="S1417" s="103">
        <v>9158</v>
      </c>
      <c r="T1417" s="44">
        <f t="shared" si="130"/>
        <v>-4.3487714720591431E-3</v>
      </c>
      <c r="U1417" s="42"/>
      <c r="V1417" s="42"/>
      <c r="W1417" s="103">
        <v>1905.5</v>
      </c>
      <c r="X1417" s="44">
        <f t="shared" si="131"/>
        <v>-1.1105921428200771E-2</v>
      </c>
      <c r="Y1417" s="42"/>
      <c r="Z1417" s="42"/>
      <c r="AA1417" s="103">
        <v>419.85</v>
      </c>
      <c r="AB1417" s="44">
        <f t="shared" si="132"/>
        <v>-1.2350035285815131E-2</v>
      </c>
      <c r="AC1417" s="42"/>
      <c r="AD1417" s="42"/>
      <c r="AE1417" s="42"/>
      <c r="AF1417" s="42"/>
      <c r="AG1417" s="42"/>
      <c r="AH1417" s="42"/>
      <c r="AI1417" s="42"/>
    </row>
    <row r="1418" spans="11:35" ht="14.4">
      <c r="K1418" s="102">
        <v>46282</v>
      </c>
      <c r="L1418" s="103">
        <v>22654.65</v>
      </c>
      <c r="M1418" s="100">
        <f t="shared" si="136"/>
        <v>5.4433694301438962E-3</v>
      </c>
      <c r="O1418" s="103">
        <v>1461.1</v>
      </c>
      <c r="P1418" s="44">
        <f t="shared" si="129"/>
        <v>5.0213234282570074E-3</v>
      </c>
      <c r="Q1418" s="42"/>
      <c r="R1418" s="42"/>
      <c r="S1418" s="103">
        <v>9323</v>
      </c>
      <c r="T1418" s="44">
        <f t="shared" si="130"/>
        <v>1.8017034286962108E-2</v>
      </c>
      <c r="U1418" s="42"/>
      <c r="V1418" s="42"/>
      <c r="W1418" s="103">
        <v>1948.1</v>
      </c>
      <c r="X1418" s="44">
        <f t="shared" si="131"/>
        <v>2.235633691944372E-2</v>
      </c>
      <c r="Y1418" s="42"/>
      <c r="Z1418" s="42"/>
      <c r="AA1418" s="103">
        <v>425.5</v>
      </c>
      <c r="AB1418" s="44">
        <f t="shared" si="132"/>
        <v>1.3457187090627487E-2</v>
      </c>
      <c r="AC1418" s="42"/>
      <c r="AD1418" s="42"/>
      <c r="AE1418" s="42"/>
      <c r="AF1418" s="42"/>
      <c r="AG1418" s="42"/>
      <c r="AH1418" s="42"/>
      <c r="AI1418" s="42"/>
    </row>
    <row r="1419" spans="11:35" ht="14.4">
      <c r="K1419" s="102">
        <v>46283</v>
      </c>
      <c r="L1419" s="103">
        <v>22840.55</v>
      </c>
      <c r="M1419" s="100">
        <f t="shared" si="136"/>
        <v>8.2058208800399601E-3</v>
      </c>
      <c r="O1419" s="103">
        <v>1494.4</v>
      </c>
      <c r="P1419" s="44">
        <f t="shared" si="129"/>
        <v>2.2791047840668099E-2</v>
      </c>
      <c r="Q1419" s="42"/>
      <c r="R1419" s="42"/>
      <c r="S1419" s="103">
        <v>9375</v>
      </c>
      <c r="T1419" s="44">
        <f t="shared" si="130"/>
        <v>5.577603775608786E-3</v>
      </c>
      <c r="U1419" s="42"/>
      <c r="V1419" s="42"/>
      <c r="W1419" s="103">
        <v>1954</v>
      </c>
      <c r="X1419" s="44">
        <f t="shared" si="131"/>
        <v>3.0285919613983747E-3</v>
      </c>
      <c r="Y1419" s="42"/>
      <c r="Z1419" s="42"/>
      <c r="AA1419" s="103">
        <v>436</v>
      </c>
      <c r="AB1419" s="44">
        <f t="shared" si="132"/>
        <v>2.4676850763807323E-2</v>
      </c>
      <c r="AC1419" s="42"/>
      <c r="AD1419" s="42"/>
      <c r="AE1419" s="42"/>
      <c r="AF1419" s="42"/>
      <c r="AG1419" s="42"/>
      <c r="AH1419" s="42"/>
      <c r="AI1419" s="42"/>
    </row>
    <row r="1420" spans="11:35" ht="14.4">
      <c r="K1420" s="102">
        <v>46286</v>
      </c>
      <c r="L1420" s="103">
        <v>22860.05078125</v>
      </c>
      <c r="M1420" s="100">
        <f t="shared" si="136"/>
        <v>8.5377896985838753E-4</v>
      </c>
      <c r="O1420" s="103">
        <v>1579.4</v>
      </c>
      <c r="P1420" s="44">
        <f t="shared" si="129"/>
        <v>5.6879014989293264E-2</v>
      </c>
      <c r="Q1420" s="42"/>
      <c r="R1420" s="42"/>
      <c r="S1420" s="103">
        <v>9410.5</v>
      </c>
      <c r="T1420" s="44">
        <f t="shared" si="130"/>
        <v>3.7866666666666049E-3</v>
      </c>
      <c r="U1420" s="42"/>
      <c r="V1420" s="42"/>
      <c r="W1420" s="103">
        <v>2017.5</v>
      </c>
      <c r="X1420" s="44">
        <f t="shared" si="131"/>
        <v>3.2497441146366324E-2</v>
      </c>
      <c r="Y1420" s="42"/>
      <c r="Z1420" s="42"/>
      <c r="AA1420" s="103">
        <v>435.65</v>
      </c>
      <c r="AB1420" s="44">
        <f t="shared" si="132"/>
        <v>-8.0275229357806843E-4</v>
      </c>
      <c r="AC1420" s="42"/>
      <c r="AD1420" s="42"/>
      <c r="AE1420" s="42"/>
      <c r="AF1420" s="42"/>
      <c r="AG1420" s="42"/>
      <c r="AH1420" s="42"/>
      <c r="AI1420" s="42"/>
    </row>
    <row r="1421" spans="11:35" ht="14.4">
      <c r="K1421" s="102">
        <v>46287</v>
      </c>
      <c r="L1421" s="103">
        <v>22794.2</v>
      </c>
      <c r="M1421" s="100">
        <f t="shared" si="136"/>
        <v>-2.8806052042548158E-3</v>
      </c>
      <c r="O1421" s="103">
        <v>1532.4</v>
      </c>
      <c r="P1421" s="44">
        <f t="shared" si="129"/>
        <v>-2.9758136001013069E-2</v>
      </c>
      <c r="Q1421" s="42"/>
      <c r="R1421" s="42"/>
      <c r="S1421" s="103">
        <v>9352</v>
      </c>
      <c r="T1421" s="44">
        <f t="shared" si="130"/>
        <v>-6.2164603368577431E-3</v>
      </c>
      <c r="U1421" s="42"/>
      <c r="V1421" s="42"/>
      <c r="W1421" s="103">
        <v>2006.5</v>
      </c>
      <c r="X1421" s="44">
        <f t="shared" si="131"/>
        <v>-5.4522924411399831E-3</v>
      </c>
      <c r="Y1421" s="42"/>
      <c r="Z1421" s="42"/>
      <c r="AA1421" s="103">
        <v>442.15</v>
      </c>
      <c r="AB1421" s="44">
        <f t="shared" si="132"/>
        <v>1.4920234132904886E-2</v>
      </c>
      <c r="AC1421" s="42"/>
      <c r="AD1421" s="42"/>
      <c r="AE1421" s="42"/>
      <c r="AF1421" s="42"/>
      <c r="AG1421" s="42"/>
      <c r="AH1421" s="42"/>
      <c r="AI1421" s="42"/>
    </row>
    <row r="1422" spans="11:35" ht="14.4">
      <c r="K1422" s="102">
        <v>46288</v>
      </c>
      <c r="L1422" s="103">
        <v>22935.1</v>
      </c>
      <c r="M1422" s="100">
        <f t="shared" si="136"/>
        <v>6.1813970220494507E-3</v>
      </c>
      <c r="O1422" s="103">
        <v>1560.3</v>
      </c>
      <c r="P1422" s="44">
        <f t="shared" si="129"/>
        <v>1.8206734534064184E-2</v>
      </c>
      <c r="Q1422" s="42"/>
      <c r="R1422" s="42"/>
      <c r="S1422" s="103">
        <v>9624</v>
      </c>
      <c r="T1422" s="44">
        <f t="shared" si="130"/>
        <v>2.9084687767322537E-2</v>
      </c>
      <c r="U1422" s="42"/>
      <c r="V1422" s="42"/>
      <c r="W1422" s="103">
        <v>2034</v>
      </c>
      <c r="X1422" s="44">
        <f t="shared" si="131"/>
        <v>1.3705457263892384E-2</v>
      </c>
      <c r="Y1422" s="42"/>
      <c r="Z1422" s="42"/>
      <c r="AA1422" s="103">
        <v>437.45</v>
      </c>
      <c r="AB1422" s="44">
        <f t="shared" si="132"/>
        <v>-1.0629876738663335E-2</v>
      </c>
      <c r="AC1422" s="42"/>
      <c r="AD1422" s="42"/>
      <c r="AE1422" s="42"/>
      <c r="AF1422" s="42"/>
      <c r="AG1422" s="42"/>
      <c r="AH1422" s="42"/>
      <c r="AI1422" s="42"/>
    </row>
    <row r="1423" spans="11:35" ht="14.4">
      <c r="K1423" s="102">
        <v>46289</v>
      </c>
      <c r="L1423" s="103">
        <v>22552.6</v>
      </c>
      <c r="M1423" s="100">
        <f t="shared" si="136"/>
        <v>-1.6677494320931685E-2</v>
      </c>
      <c r="O1423" s="103">
        <v>1478.8</v>
      </c>
      <c r="P1423" s="44">
        <f t="shared" si="129"/>
        <v>-5.2233544831122192E-2</v>
      </c>
      <c r="Q1423" s="42"/>
      <c r="R1423" s="42"/>
      <c r="S1423" s="103">
        <v>9602</v>
      </c>
      <c r="T1423" s="44">
        <f t="shared" si="130"/>
        <v>-2.2859517871987034E-3</v>
      </c>
      <c r="U1423" s="42"/>
      <c r="V1423" s="42"/>
      <c r="W1423" s="103">
        <v>2026.2</v>
      </c>
      <c r="X1423" s="44">
        <f t="shared" si="131"/>
        <v>-3.8348082595870414E-3</v>
      </c>
      <c r="Y1423" s="42"/>
      <c r="Z1423" s="42"/>
      <c r="AA1423" s="103">
        <v>422</v>
      </c>
      <c r="AB1423" s="44">
        <f t="shared" si="132"/>
        <v>-3.531832209395358E-2</v>
      </c>
      <c r="AC1423" s="42"/>
      <c r="AD1423" s="42"/>
      <c r="AE1423" s="42"/>
      <c r="AF1423" s="42"/>
      <c r="AG1423" s="42"/>
      <c r="AH1423" s="42"/>
      <c r="AI1423" s="42"/>
    </row>
    <row r="1424" spans="11:35" ht="14.4">
      <c r="K1424" s="102">
        <v>46290</v>
      </c>
      <c r="L1424" s="103">
        <v>22603.5</v>
      </c>
      <c r="M1424" s="100">
        <f t="shared" si="136"/>
        <v>2.2569459840551254E-3</v>
      </c>
      <c r="O1424" s="103">
        <v>1453.6</v>
      </c>
      <c r="P1424" s="44">
        <f t="shared" ref="P1424:P1438" si="137">O1424/O1423-1</f>
        <v>-1.704084392750882E-2</v>
      </c>
      <c r="Q1424" s="42"/>
      <c r="R1424" s="42"/>
      <c r="S1424" s="103">
        <v>9619.5</v>
      </c>
      <c r="T1424" s="44">
        <f t="shared" ref="T1424:T1438" si="138">S1424/S1423-1</f>
        <v>1.8225369714641726E-3</v>
      </c>
      <c r="U1424" s="42"/>
      <c r="V1424" s="42"/>
      <c r="W1424" s="103">
        <v>2007</v>
      </c>
      <c r="X1424" s="44">
        <f t="shared" ref="X1424:X1438" si="139">W1424/W1423-1</f>
        <v>-9.4758661533905775E-3</v>
      </c>
      <c r="Y1424" s="42"/>
      <c r="Z1424" s="42"/>
      <c r="AA1424" s="103">
        <v>423.75</v>
      </c>
      <c r="AB1424" s="44">
        <f t="shared" ref="AB1424:AB1438" si="140">AA1424/AA1423-1</f>
        <v>4.1469194312795388E-3</v>
      </c>
      <c r="AC1424" s="42"/>
      <c r="AD1424" s="42"/>
      <c r="AE1424" s="42"/>
      <c r="AF1424" s="42"/>
      <c r="AG1424" s="42"/>
      <c r="AH1424" s="42"/>
      <c r="AI1424" s="42"/>
    </row>
    <row r="1425" spans="11:35" ht="14.4">
      <c r="K1425" s="102">
        <v>46293</v>
      </c>
      <c r="L1425" s="103">
        <v>22232.15</v>
      </c>
      <c r="M1425" s="100">
        <f t="shared" si="136"/>
        <v>-1.6428871634923681E-2</v>
      </c>
      <c r="O1425" s="103">
        <v>1392.7</v>
      </c>
      <c r="P1425" s="44">
        <f t="shared" si="137"/>
        <v>-4.1895982388552522E-2</v>
      </c>
      <c r="Q1425" s="42"/>
      <c r="R1425" s="42"/>
      <c r="S1425" s="103">
        <v>9550</v>
      </c>
      <c r="T1425" s="44">
        <f t="shared" si="138"/>
        <v>-7.2249077394874739E-3</v>
      </c>
      <c r="U1425" s="42"/>
      <c r="V1425" s="42"/>
      <c r="W1425" s="103">
        <v>2010.7</v>
      </c>
      <c r="X1425" s="44">
        <f t="shared" si="139"/>
        <v>1.8435475834579496E-3</v>
      </c>
      <c r="Y1425" s="42"/>
      <c r="Z1425" s="42"/>
      <c r="AA1425" s="103">
        <v>420.4</v>
      </c>
      <c r="AB1425" s="44">
        <f t="shared" si="140"/>
        <v>-7.9056047197640922E-3</v>
      </c>
      <c r="AC1425" s="42"/>
      <c r="AD1425" s="42"/>
      <c r="AE1425" s="42"/>
      <c r="AF1425" s="42"/>
      <c r="AG1425" s="42"/>
      <c r="AH1425" s="42"/>
      <c r="AI1425" s="42"/>
    </row>
    <row r="1426" spans="11:35" ht="14.4">
      <c r="K1426" s="102">
        <v>46294</v>
      </c>
      <c r="L1426" s="103">
        <v>22101</v>
      </c>
      <c r="M1426" s="100">
        <f t="shared" si="136"/>
        <v>-5.8991145705656889E-3</v>
      </c>
      <c r="O1426" s="103">
        <v>1410.7</v>
      </c>
      <c r="P1426" s="44">
        <f t="shared" si="137"/>
        <v>1.2924535075752086E-2</v>
      </c>
      <c r="Q1426" s="42"/>
      <c r="R1426" s="42"/>
      <c r="S1426" s="103">
        <v>9431</v>
      </c>
      <c r="T1426" s="44">
        <f t="shared" si="138"/>
        <v>-1.2460732984293177E-2</v>
      </c>
      <c r="U1426" s="42"/>
      <c r="V1426" s="42"/>
      <c r="W1426" s="103">
        <v>1979</v>
      </c>
      <c r="X1426" s="44">
        <f t="shared" si="139"/>
        <v>-1.5765653752424558E-2</v>
      </c>
      <c r="Y1426" s="42"/>
      <c r="Z1426" s="42"/>
      <c r="AA1426" s="103">
        <v>436.5</v>
      </c>
      <c r="AB1426" s="44">
        <f t="shared" si="140"/>
        <v>3.8296860133206545E-2</v>
      </c>
      <c r="AC1426" s="42"/>
      <c r="AD1426" s="42"/>
      <c r="AE1426" s="42"/>
      <c r="AF1426" s="42"/>
      <c r="AG1426" s="42"/>
      <c r="AH1426" s="42"/>
      <c r="AI1426" s="42"/>
    </row>
    <row r="1427" spans="11:35" ht="14.4">
      <c r="K1427" s="102">
        <v>46295</v>
      </c>
      <c r="L1427" s="103">
        <v>22072.1</v>
      </c>
      <c r="M1427" s="100">
        <f t="shared" si="136"/>
        <v>-1.3076331387720241E-3</v>
      </c>
      <c r="O1427" s="103">
        <v>1373.6</v>
      </c>
      <c r="P1427" s="44">
        <f t="shared" si="137"/>
        <v>-2.6299000496207703E-2</v>
      </c>
      <c r="Q1427" s="42"/>
      <c r="R1427" s="42"/>
      <c r="S1427" s="103">
        <v>9291.5</v>
      </c>
      <c r="T1427" s="44">
        <f t="shared" si="138"/>
        <v>-1.4791644576397034E-2</v>
      </c>
      <c r="U1427" s="42"/>
      <c r="V1427" s="42"/>
      <c r="W1427" s="103">
        <v>1980</v>
      </c>
      <c r="X1427" s="44">
        <f t="shared" si="139"/>
        <v>5.0530570995444002E-4</v>
      </c>
      <c r="Y1427" s="42"/>
      <c r="Z1427" s="42"/>
      <c r="AA1427" s="103">
        <v>432</v>
      </c>
      <c r="AB1427" s="44">
        <f t="shared" si="140"/>
        <v>-1.0309278350515427E-2</v>
      </c>
      <c r="AC1427" s="42"/>
      <c r="AD1427" s="42"/>
      <c r="AE1427" s="42"/>
      <c r="AF1427" s="42"/>
      <c r="AG1427" s="42"/>
      <c r="AH1427" s="42"/>
      <c r="AI1427" s="42"/>
    </row>
    <row r="1428" spans="11:35" ht="14.4">
      <c r="K1428" s="102">
        <v>46296</v>
      </c>
      <c r="L1428" s="103">
        <v>21857.75</v>
      </c>
      <c r="M1428" s="100">
        <f t="shared" si="136"/>
        <v>-9.7113550591017006E-3</v>
      </c>
      <c r="O1428" s="103">
        <v>1374.1</v>
      </c>
      <c r="P1428" s="44">
        <f t="shared" si="137"/>
        <v>3.6400698893412908E-4</v>
      </c>
      <c r="Q1428" s="42"/>
      <c r="R1428" s="42"/>
      <c r="S1428" s="103">
        <v>9249</v>
      </c>
      <c r="T1428" s="44">
        <f t="shared" si="138"/>
        <v>-4.5740730775439831E-3</v>
      </c>
      <c r="U1428" s="42"/>
      <c r="V1428" s="42"/>
      <c r="W1428" s="103">
        <v>1984</v>
      </c>
      <c r="X1428" s="44">
        <f t="shared" si="139"/>
        <v>2.0202020202020332E-3</v>
      </c>
      <c r="Y1428" s="42"/>
      <c r="Z1428" s="42"/>
      <c r="AA1428" s="103">
        <v>418.4</v>
      </c>
      <c r="AB1428" s="44">
        <f t="shared" si="140"/>
        <v>-3.1481481481481555E-2</v>
      </c>
      <c r="AC1428" s="42"/>
      <c r="AD1428" s="42"/>
      <c r="AE1428" s="42"/>
      <c r="AF1428" s="42"/>
      <c r="AG1428" s="42"/>
      <c r="AH1428" s="42"/>
      <c r="AI1428" s="42"/>
    </row>
    <row r="1429" spans="11:35" ht="14.4">
      <c r="K1429" s="102">
        <v>46300</v>
      </c>
      <c r="L1429" s="103">
        <v>21971.599999999999</v>
      </c>
      <c r="M1429" s="100">
        <f t="shared" ref="M1429:M1438" si="141">L1429/L1428-1</f>
        <v>5.2086788438883147E-3</v>
      </c>
      <c r="O1429" s="103">
        <v>1355.9</v>
      </c>
      <c r="P1429" s="44">
        <f t="shared" si="137"/>
        <v>-1.3245033112582627E-2</v>
      </c>
      <c r="Q1429" s="42"/>
      <c r="R1429" s="42"/>
      <c r="S1429" s="103">
        <v>9196</v>
      </c>
      <c r="T1429" s="44">
        <f t="shared" si="138"/>
        <v>-5.7303492269434875E-3</v>
      </c>
      <c r="U1429" s="42"/>
      <c r="V1429" s="42"/>
      <c r="W1429" s="103">
        <v>1971.4</v>
      </c>
      <c r="X1429" s="44">
        <f t="shared" si="139"/>
        <v>-6.3508064516129004E-3</v>
      </c>
      <c r="Y1429" s="42"/>
      <c r="Z1429" s="42"/>
      <c r="AA1429" s="103">
        <v>419.7</v>
      </c>
      <c r="AB1429" s="44">
        <f t="shared" si="140"/>
        <v>3.1070745697896474E-3</v>
      </c>
      <c r="AC1429" s="42"/>
      <c r="AD1429" s="42"/>
      <c r="AE1429" s="42"/>
      <c r="AF1429" s="42"/>
      <c r="AG1429" s="42"/>
      <c r="AH1429" s="42"/>
      <c r="AI1429" s="42"/>
    </row>
    <row r="1430" spans="11:35" ht="14.4">
      <c r="K1430" s="102">
        <v>46301</v>
      </c>
      <c r="L1430" s="103">
        <v>22202.85</v>
      </c>
      <c r="M1430" s="100">
        <f t="shared" si="141"/>
        <v>1.0524950390504051E-2</v>
      </c>
      <c r="O1430" s="103">
        <v>1368.8</v>
      </c>
      <c r="P1430" s="44">
        <f t="shared" si="137"/>
        <v>9.5139759569289328E-3</v>
      </c>
      <c r="Q1430" s="42"/>
      <c r="R1430" s="42"/>
      <c r="S1430" s="103">
        <v>9550</v>
      </c>
      <c r="T1430" s="44">
        <f t="shared" si="138"/>
        <v>3.849499782514143E-2</v>
      </c>
      <c r="U1430" s="42"/>
      <c r="V1430" s="42"/>
      <c r="W1430" s="103">
        <v>2050</v>
      </c>
      <c r="X1430" s="44">
        <f t="shared" si="139"/>
        <v>3.9870143045551254E-2</v>
      </c>
      <c r="Y1430" s="42"/>
      <c r="Z1430" s="42"/>
      <c r="AA1430" s="103">
        <v>427.8</v>
      </c>
      <c r="AB1430" s="44">
        <f t="shared" si="140"/>
        <v>1.9299499642601914E-2</v>
      </c>
      <c r="AC1430" s="42"/>
      <c r="AD1430" s="42"/>
      <c r="AE1430" s="42"/>
      <c r="AF1430" s="42"/>
      <c r="AG1430" s="42"/>
      <c r="AH1430" s="42"/>
      <c r="AI1430" s="42"/>
    </row>
    <row r="1431" spans="11:35" ht="14.4">
      <c r="K1431" s="102">
        <v>46302</v>
      </c>
      <c r="L1431" s="103">
        <v>22059.9</v>
      </c>
      <c r="M1431" s="100">
        <f t="shared" si="141"/>
        <v>-6.4383626426335328E-3</v>
      </c>
      <c r="O1431" s="103">
        <v>1359.7</v>
      </c>
      <c r="P1431" s="44">
        <f t="shared" si="137"/>
        <v>-6.6481589713617284E-3</v>
      </c>
      <c r="Q1431" s="42"/>
      <c r="R1431" s="42"/>
      <c r="S1431" s="103">
        <v>9588</v>
      </c>
      <c r="T1431" s="44">
        <f t="shared" si="138"/>
        <v>3.9790575916229809E-3</v>
      </c>
      <c r="U1431" s="42"/>
      <c r="V1431" s="42"/>
      <c r="W1431" s="103">
        <v>2052.8000000000002</v>
      </c>
      <c r="X1431" s="44">
        <f t="shared" si="139"/>
        <v>1.3658536585365866E-3</v>
      </c>
      <c r="Y1431" s="42"/>
      <c r="Z1431" s="42"/>
      <c r="AA1431" s="103">
        <v>422.55</v>
      </c>
      <c r="AB1431" s="44">
        <f t="shared" si="140"/>
        <v>-1.2272089761570792E-2</v>
      </c>
      <c r="AC1431" s="42"/>
      <c r="AD1431" s="42"/>
      <c r="AE1431" s="42"/>
      <c r="AF1431" s="42"/>
      <c r="AG1431" s="42"/>
      <c r="AH1431" s="42"/>
      <c r="AI1431" s="42"/>
    </row>
    <row r="1432" spans="11:35" ht="14.4">
      <c r="K1432" s="102">
        <v>46303</v>
      </c>
      <c r="L1432" s="103">
        <v>21616.15</v>
      </c>
      <c r="M1432" s="100">
        <f t="shared" si="141"/>
        <v>-2.0115685021237617E-2</v>
      </c>
      <c r="O1432" s="103">
        <v>1330.8</v>
      </c>
      <c r="P1432" s="44">
        <f t="shared" si="137"/>
        <v>-2.1254688534235511E-2</v>
      </c>
      <c r="Q1432" s="42"/>
      <c r="R1432" s="42"/>
      <c r="S1432" s="103">
        <v>9361</v>
      </c>
      <c r="T1432" s="44">
        <f t="shared" si="138"/>
        <v>-2.3675427617855682E-2</v>
      </c>
      <c r="U1432" s="42"/>
      <c r="V1432" s="42"/>
      <c r="W1432" s="103">
        <v>1997.9</v>
      </c>
      <c r="X1432" s="44">
        <f t="shared" si="139"/>
        <v>-2.6743959469992196E-2</v>
      </c>
      <c r="Y1432" s="42"/>
      <c r="Z1432" s="42"/>
      <c r="AA1432" s="103">
        <v>404.05</v>
      </c>
      <c r="AB1432" s="44">
        <f t="shared" si="140"/>
        <v>-4.3781800970299378E-2</v>
      </c>
      <c r="AC1432" s="42"/>
      <c r="AD1432" s="42"/>
      <c r="AE1432" s="42"/>
      <c r="AF1432" s="42"/>
      <c r="AG1432" s="42"/>
      <c r="AH1432" s="42"/>
      <c r="AI1432" s="42"/>
    </row>
    <row r="1433" spans="11:35" ht="14.4">
      <c r="K1433" s="102">
        <v>46304</v>
      </c>
      <c r="L1433" s="103">
        <v>21866.65</v>
      </c>
      <c r="M1433" s="100">
        <f t="shared" si="141"/>
        <v>1.1588557629365059E-2</v>
      </c>
      <c r="O1433" s="103">
        <v>1361.4</v>
      </c>
      <c r="P1433" s="44">
        <f t="shared" si="137"/>
        <v>2.2993688007213908E-2</v>
      </c>
      <c r="Q1433" s="42"/>
      <c r="R1433" s="42"/>
      <c r="S1433" s="103">
        <v>9340</v>
      </c>
      <c r="T1433" s="44">
        <f t="shared" si="138"/>
        <v>-2.243350069436989E-3</v>
      </c>
      <c r="U1433" s="42"/>
      <c r="V1433" s="42"/>
      <c r="W1433" s="103">
        <v>2036.6</v>
      </c>
      <c r="X1433" s="44">
        <f t="shared" si="139"/>
        <v>1.9370338855798419E-2</v>
      </c>
      <c r="Y1433" s="42"/>
      <c r="Z1433" s="42"/>
      <c r="AA1433" s="103">
        <v>406.3</v>
      </c>
      <c r="AB1433" s="44">
        <f t="shared" si="140"/>
        <v>5.5686177453284635E-3</v>
      </c>
      <c r="AC1433" s="42"/>
      <c r="AD1433" s="42"/>
      <c r="AE1433" s="42"/>
      <c r="AF1433" s="42"/>
      <c r="AG1433" s="42"/>
      <c r="AH1433" s="42"/>
      <c r="AI1433" s="42"/>
    </row>
    <row r="1434" spans="11:35" ht="14.4">
      <c r="K1434" s="102">
        <v>46307</v>
      </c>
      <c r="L1434" s="103">
        <v>21822.75</v>
      </c>
      <c r="M1434" s="100">
        <f t="shared" si="141"/>
        <v>-2.007623481420362E-3</v>
      </c>
      <c r="O1434" s="103">
        <v>1354.4</v>
      </c>
      <c r="P1434" s="44">
        <f t="shared" si="137"/>
        <v>-5.1417658292933766E-3</v>
      </c>
      <c r="Q1434" s="42"/>
      <c r="R1434" s="42"/>
      <c r="S1434" s="103">
        <v>9426</v>
      </c>
      <c r="T1434" s="44">
        <f t="shared" si="138"/>
        <v>9.2077087794433243E-3</v>
      </c>
      <c r="U1434" s="42"/>
      <c r="V1434" s="42"/>
      <c r="W1434" s="103">
        <v>2069.1999999999998</v>
      </c>
      <c r="X1434" s="44">
        <f t="shared" si="139"/>
        <v>1.6007070607875873E-2</v>
      </c>
      <c r="Y1434" s="42"/>
      <c r="Z1434" s="42"/>
      <c r="AA1434" s="103">
        <v>418.55</v>
      </c>
      <c r="AB1434" s="44">
        <f t="shared" si="140"/>
        <v>3.0150135367954745E-2</v>
      </c>
      <c r="AC1434" s="42"/>
      <c r="AD1434" s="42"/>
      <c r="AE1434" s="42"/>
      <c r="AF1434" s="42"/>
      <c r="AG1434" s="42"/>
      <c r="AH1434" s="42"/>
      <c r="AI1434" s="42"/>
    </row>
    <row r="1435" spans="11:35" ht="14.4">
      <c r="K1435" s="102">
        <v>46308</v>
      </c>
      <c r="L1435" s="103">
        <v>22090</v>
      </c>
      <c r="M1435" s="100">
        <f t="shared" si="141"/>
        <v>1.2246394244538328E-2</v>
      </c>
      <c r="O1435" s="103">
        <v>1369.7</v>
      </c>
      <c r="P1435" s="44">
        <f t="shared" si="137"/>
        <v>1.1296515062020118E-2</v>
      </c>
      <c r="Q1435" s="42"/>
      <c r="R1435" s="42"/>
      <c r="S1435" s="103">
        <v>9285</v>
      </c>
      <c r="T1435" s="44">
        <f t="shared" si="138"/>
        <v>-1.4958625079567134E-2</v>
      </c>
      <c r="U1435" s="42"/>
      <c r="V1435" s="42"/>
      <c r="W1435" s="103">
        <v>2059.4</v>
      </c>
      <c r="X1435" s="44">
        <f t="shared" si="139"/>
        <v>-4.7361299052772754E-3</v>
      </c>
      <c r="Y1435" s="42"/>
      <c r="Z1435" s="42"/>
      <c r="AA1435" s="103">
        <v>412.5</v>
      </c>
      <c r="AB1435" s="44">
        <f t="shared" si="140"/>
        <v>-1.4454664914586135E-2</v>
      </c>
      <c r="AC1435" s="42"/>
      <c r="AD1435" s="42"/>
      <c r="AE1435" s="42"/>
      <c r="AF1435" s="42"/>
      <c r="AG1435" s="42"/>
      <c r="AH1435" s="42"/>
      <c r="AI1435" s="42"/>
    </row>
    <row r="1436" spans="11:35" ht="14.4">
      <c r="K1436" s="102">
        <v>46309</v>
      </c>
      <c r="L1436" s="103">
        <v>22038</v>
      </c>
      <c r="M1436" s="100">
        <f t="shared" si="141"/>
        <v>-2.3540063377093245E-3</v>
      </c>
      <c r="O1436" s="103">
        <v>1382.1</v>
      </c>
      <c r="P1436" s="44">
        <f t="shared" si="137"/>
        <v>9.0530773162005307E-3</v>
      </c>
      <c r="Q1436" s="42"/>
      <c r="R1436" s="42"/>
      <c r="S1436" s="103">
        <v>9023</v>
      </c>
      <c r="T1436" s="44">
        <f t="shared" si="138"/>
        <v>-2.8217555196553556E-2</v>
      </c>
      <c r="U1436" s="42"/>
      <c r="V1436" s="42"/>
      <c r="W1436" s="103">
        <v>2036.9</v>
      </c>
      <c r="X1436" s="44">
        <f t="shared" si="139"/>
        <v>-1.0925512285131611E-2</v>
      </c>
      <c r="Y1436" s="42"/>
      <c r="Z1436" s="42"/>
      <c r="AA1436" s="103">
        <v>417.1</v>
      </c>
      <c r="AB1436" s="44">
        <f t="shared" si="140"/>
        <v>1.1151515151515135E-2</v>
      </c>
      <c r="AC1436" s="42"/>
      <c r="AD1436" s="42"/>
      <c r="AE1436" s="42"/>
      <c r="AF1436" s="42"/>
      <c r="AG1436" s="42"/>
      <c r="AH1436" s="42"/>
      <c r="AI1436" s="42"/>
    </row>
    <row r="1437" spans="11:35" ht="14.4">
      <c r="K1437" s="102">
        <v>46310</v>
      </c>
      <c r="L1437" s="103">
        <v>22180.799999999999</v>
      </c>
      <c r="M1437" s="100">
        <f t="shared" si="141"/>
        <v>6.4797168527088722E-3</v>
      </c>
      <c r="O1437" s="103">
        <v>1353.3</v>
      </c>
      <c r="P1437" s="44">
        <f t="shared" si="137"/>
        <v>-2.0837855437377817E-2</v>
      </c>
      <c r="S1437" s="103">
        <v>9030</v>
      </c>
      <c r="T1437" s="44">
        <f t="shared" si="138"/>
        <v>7.7579519006976128E-4</v>
      </c>
      <c r="W1437" s="103">
        <v>2018.5</v>
      </c>
      <c r="X1437" s="44">
        <f t="shared" si="139"/>
        <v>-9.033334969807072E-3</v>
      </c>
      <c r="AA1437" s="103">
        <v>408.45</v>
      </c>
      <c r="AB1437" s="44">
        <f t="shared" si="140"/>
        <v>-2.0738432030688148E-2</v>
      </c>
    </row>
    <row r="1438" spans="11:35" ht="14.4">
      <c r="K1438" s="102">
        <v>46311</v>
      </c>
      <c r="L1438" s="103">
        <v>22270.05</v>
      </c>
      <c r="M1438" s="100">
        <f t="shared" si="141"/>
        <v>4.0237502705042782E-3</v>
      </c>
      <c r="O1438" s="103">
        <v>1339</v>
      </c>
      <c r="P1438" s="44">
        <f t="shared" si="137"/>
        <v>-1.056676272814594E-2</v>
      </c>
      <c r="S1438" s="103">
        <v>9144.5</v>
      </c>
      <c r="T1438" s="44">
        <f t="shared" si="138"/>
        <v>1.2679955703211565E-2</v>
      </c>
      <c r="W1438" s="103">
        <v>2060.1</v>
      </c>
      <c r="X1438" s="44">
        <f t="shared" si="139"/>
        <v>2.0609363388654822E-2</v>
      </c>
      <c r="AA1438" s="103">
        <v>404.5</v>
      </c>
      <c r="AB1438" s="44">
        <f t="shared" si="140"/>
        <v>-9.6707063288039574E-3</v>
      </c>
    </row>
  </sheetData>
  <mergeCells count="6">
    <mergeCell ref="D11:E11"/>
    <mergeCell ref="A1:B1"/>
    <mergeCell ref="AF4:AI4"/>
    <mergeCell ref="AF5:AI5"/>
    <mergeCell ref="A2:B2"/>
    <mergeCell ref="D7:E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Summary</vt:lpstr>
      <vt:lpstr>Income Statement</vt:lpstr>
      <vt:lpstr>Balance Sheet</vt:lpstr>
      <vt:lpstr>Cash Flow</vt:lpstr>
      <vt:lpstr>DCF and Comps</vt:lpstr>
      <vt:lpstr>PAT Scenarios</vt:lpstr>
      <vt:lpstr>DCF backend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Unknown</dc:creator>
  <dc:description/>
  <cp:lastModifiedBy>Jimit Shah</cp:lastModifiedBy>
  <cp:revision>0</cp:revision>
  <dcterms:created xsi:type="dcterms:W3CDTF">2026-10-14T17:58:32Z</dcterms:created>
  <dcterms:modified xsi:type="dcterms:W3CDTF">2026-10-19T17:54:30Z</dcterms:modified>
  <dc:language>en-US</dc:language>
</cp:coreProperties>
</file>